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H:\2021. GODINA\JAVNA  NABAVA 2021. g\DJEČJI VRTIĆ  ŽERAVINEC- I. FAZA\"/>
    </mc:Choice>
  </mc:AlternateContent>
  <xr:revisionPtr revIDLastSave="0" documentId="13_ncr:1_{6D1E2101-47EB-43E1-BE49-7050EB97B9DA}" xr6:coauthVersionLast="46" xr6:coauthVersionMax="46" xr10:uidLastSave="{00000000-0000-0000-0000-000000000000}"/>
  <bookViews>
    <workbookView xWindow="-120" yWindow="-120" windowWidth="29040" windowHeight="15840" tabRatio="851" firstSheet="1" activeTab="4" xr2:uid="{00000000-000D-0000-FFFF-FFFF00000000}"/>
  </bookViews>
  <sheets>
    <sheet name="Naslovna" sheetId="13" r:id="rId1"/>
    <sheet name="naslovnica" sheetId="15" r:id="rId2"/>
    <sheet name="Građevinski radovi - Table 1" sheetId="1" r:id="rId3"/>
    <sheet name="Obrtnički radovi - Table 1" sheetId="2" r:id="rId4"/>
    <sheet name="Vodovod i kanalizacija" sheetId="10" r:id="rId5"/>
    <sheet name="Strojarske instalacije" sheetId="11" r:id="rId6"/>
    <sheet name="Elektro instalacije" sheetId="12" r:id="rId7"/>
    <sheet name="REKAPITULACIJA  - Table 1" sheetId="9" r:id="rId8"/>
  </sheets>
  <definedNames>
    <definedName name="_xlnm.Print_Area" localSheetId="3">'Obrtnički radovi - Table 1'!$A$1:$F$136</definedName>
  </definedNames>
  <calcPr calcId="191029"/>
</workbook>
</file>

<file path=xl/calcChain.xml><?xml version="1.0" encoding="utf-8"?>
<calcChain xmlns="http://schemas.openxmlformats.org/spreadsheetml/2006/main">
  <c r="F170" i="1" l="1"/>
  <c r="F71" i="12"/>
  <c r="F232" i="12" l="1"/>
  <c r="F20" i="11" l="1"/>
  <c r="F19" i="11"/>
  <c r="F46" i="11" l="1"/>
  <c r="F71" i="2"/>
  <c r="F68" i="2"/>
  <c r="F297" i="1" l="1"/>
  <c r="F294" i="1"/>
  <c r="F291" i="1"/>
  <c r="F288" i="1"/>
  <c r="F285" i="1"/>
  <c r="F282" i="1"/>
  <c r="F242" i="1"/>
  <c r="F180" i="1"/>
  <c r="F179" i="1"/>
  <c r="F78" i="10" l="1"/>
  <c r="F171" i="12"/>
  <c r="F11" i="11"/>
  <c r="F9" i="11"/>
  <c r="F7" i="11"/>
  <c r="F14" i="11" s="1"/>
  <c r="F22" i="11"/>
  <c r="F52" i="11" s="1"/>
  <c r="F75" i="11" s="1"/>
  <c r="F24" i="11"/>
  <c r="F26" i="11"/>
  <c r="F28" i="11"/>
  <c r="F30" i="11"/>
  <c r="F32" i="11"/>
  <c r="F34" i="11"/>
  <c r="F36" i="11"/>
  <c r="F41" i="11"/>
  <c r="F39" i="11"/>
  <c r="F40" i="11"/>
  <c r="F42" i="11"/>
  <c r="F43" i="11"/>
  <c r="F44" i="11"/>
  <c r="F48" i="11"/>
  <c r="F50" i="11"/>
  <c r="F60" i="11"/>
  <c r="F58" i="11"/>
  <c r="F56" i="11"/>
  <c r="F174" i="1"/>
  <c r="F62" i="11" l="1"/>
  <c r="F77" i="11" s="1"/>
  <c r="F73" i="11"/>
  <c r="F80" i="11" s="1"/>
  <c r="F93" i="10"/>
  <c r="F92" i="10"/>
  <c r="F91" i="10"/>
  <c r="F90" i="10"/>
  <c r="F89" i="10"/>
  <c r="F88" i="10"/>
  <c r="F87" i="10"/>
  <c r="F86" i="10"/>
  <c r="F85" i="10"/>
  <c r="F79" i="10"/>
  <c r="F77" i="10"/>
  <c r="F76" i="10"/>
  <c r="F75" i="10"/>
  <c r="F74" i="10"/>
  <c r="F73" i="10"/>
  <c r="F72" i="10"/>
  <c r="F71" i="10"/>
  <c r="F70" i="10"/>
  <c r="F69" i="10"/>
  <c r="F68" i="10"/>
  <c r="F67" i="10"/>
  <c r="F64" i="10"/>
  <c r="F56" i="10"/>
  <c r="F55" i="10"/>
  <c r="F54" i="10"/>
  <c r="F53" i="10"/>
  <c r="F52" i="10"/>
  <c r="F51" i="10"/>
  <c r="F50" i="10"/>
  <c r="F49" i="10"/>
  <c r="F44" i="10"/>
  <c r="F43" i="10"/>
  <c r="F42" i="10"/>
  <c r="F41" i="10"/>
  <c r="F40" i="10"/>
  <c r="F39" i="10"/>
  <c r="F38" i="10"/>
  <c r="F37" i="10"/>
  <c r="F36" i="10"/>
  <c r="F35" i="10"/>
  <c r="F34" i="10"/>
  <c r="F33" i="10"/>
  <c r="F31" i="10"/>
  <c r="F30" i="10"/>
  <c r="F28" i="10"/>
  <c r="F27" i="10"/>
  <c r="F26" i="10"/>
  <c r="F25" i="10"/>
  <c r="F24" i="10"/>
  <c r="F23" i="10"/>
  <c r="F22" i="10"/>
  <c r="F21" i="10"/>
  <c r="F20" i="10"/>
  <c r="F19" i="10"/>
  <c r="F18" i="10"/>
  <c r="F17" i="10"/>
  <c r="F16" i="10"/>
  <c r="F15" i="10"/>
  <c r="D85" i="1"/>
  <c r="F85" i="1" s="1"/>
  <c r="D84" i="1"/>
  <c r="F84" i="1" s="1"/>
  <c r="F57" i="10" l="1"/>
  <c r="F80" i="10"/>
  <c r="F102" i="10" s="1"/>
  <c r="F94" i="10"/>
  <c r="F103" i="10" s="1"/>
  <c r="F45" i="10"/>
  <c r="F59" i="10" s="1"/>
  <c r="F101" i="10" s="1"/>
  <c r="F105" i="10" s="1"/>
  <c r="E10" i="9" s="1"/>
  <c r="D86" i="1"/>
  <c r="F86" i="1" s="1"/>
  <c r="F206" i="1" l="1"/>
  <c r="F52" i="2" l="1"/>
  <c r="F48" i="2"/>
  <c r="F44" i="2"/>
  <c r="F40" i="2"/>
  <c r="F36" i="2"/>
  <c r="F119" i="2"/>
  <c r="F121" i="2" s="1"/>
  <c r="F134" i="2" s="1"/>
  <c r="D167" i="1" l="1"/>
  <c r="F104" i="2"/>
  <c r="D15" i="2"/>
  <c r="F15" i="2" s="1"/>
  <c r="D275" i="1"/>
  <c r="D264" i="1"/>
  <c r="D210" i="1"/>
  <c r="D198" i="1"/>
  <c r="D192" i="1"/>
  <c r="D155" i="1" l="1"/>
  <c r="D120" i="1" l="1"/>
  <c r="D122" i="1" s="1"/>
  <c r="D115" i="1"/>
  <c r="D114" i="1"/>
  <c r="D105" i="1"/>
  <c r="D98" i="1"/>
  <c r="D99" i="1"/>
  <c r="D93" i="1"/>
  <c r="F93" i="1" s="1"/>
  <c r="D92" i="1"/>
  <c r="D80" i="1"/>
  <c r="D66" i="1"/>
  <c r="D54" i="1"/>
  <c r="D38" i="1"/>
  <c r="D34" i="1"/>
  <c r="D42" i="1" s="1"/>
  <c r="F120" i="1" l="1"/>
  <c r="F85" i="2"/>
  <c r="F236" i="12" l="1"/>
  <c r="F234" i="12"/>
  <c r="F221" i="12"/>
  <c r="F219" i="12"/>
  <c r="F217" i="12"/>
  <c r="F215" i="12"/>
  <c r="F201" i="12"/>
  <c r="F199" i="12"/>
  <c r="F197" i="12"/>
  <c r="F194" i="12"/>
  <c r="F192" i="12"/>
  <c r="F186" i="12"/>
  <c r="F184" i="12"/>
  <c r="F182" i="12"/>
  <c r="F180" i="12"/>
  <c r="F178" i="12"/>
  <c r="F156" i="12"/>
  <c r="F154" i="12"/>
  <c r="F153" i="12"/>
  <c r="F150" i="12"/>
  <c r="F149" i="12"/>
  <c r="F134" i="12"/>
  <c r="F131" i="12"/>
  <c r="F125" i="12"/>
  <c r="F119" i="12"/>
  <c r="F113" i="12"/>
  <c r="F110" i="12"/>
  <c r="F108" i="12"/>
  <c r="F105" i="12"/>
  <c r="F103" i="12"/>
  <c r="F101" i="12"/>
  <c r="F94" i="12"/>
  <c r="F88" i="12"/>
  <c r="F82" i="12"/>
  <c r="F75" i="12"/>
  <c r="F68" i="12"/>
  <c r="F65" i="12"/>
  <c r="F62" i="12"/>
  <c r="F59" i="12"/>
  <c r="F56" i="12"/>
  <c r="F53" i="12"/>
  <c r="F50" i="12"/>
  <c r="F48" i="12"/>
  <c r="F43" i="12"/>
  <c r="F38" i="12"/>
  <c r="F36" i="12"/>
  <c r="F34" i="12"/>
  <c r="F21" i="12"/>
  <c r="F20" i="12"/>
  <c r="F19" i="12"/>
  <c r="F18" i="12"/>
  <c r="F17" i="12"/>
  <c r="F16" i="12"/>
  <c r="F15" i="12"/>
  <c r="F14" i="12"/>
  <c r="F10" i="12"/>
  <c r="F238" i="12" l="1"/>
  <c r="F252" i="12" s="1"/>
  <c r="F203" i="12"/>
  <c r="F77" i="12"/>
  <c r="F223" i="12"/>
  <c r="F188" i="12"/>
  <c r="F136" i="12"/>
  <c r="F158" i="12"/>
  <c r="F249" i="12" s="1"/>
  <c r="F23" i="12"/>
  <c r="F247" i="12" s="1"/>
  <c r="F251" i="12" l="1"/>
  <c r="F250" i="12"/>
  <c r="F205" i="12"/>
  <c r="F138" i="12"/>
  <c r="F248" i="12" s="1"/>
  <c r="F254" i="12" s="1"/>
  <c r="E12" i="9" s="1"/>
  <c r="E11" i="9"/>
  <c r="F222" i="1" l="1"/>
  <c r="F226" i="1"/>
  <c r="F108" i="2" l="1"/>
  <c r="F279" i="1" l="1"/>
  <c r="F275" i="1"/>
  <c r="F270" i="1"/>
  <c r="F264" i="1"/>
  <c r="F299" i="1" s="1"/>
  <c r="F315" i="1" s="1"/>
  <c r="F239" i="1"/>
  <c r="F236" i="1"/>
  <c r="D193" i="1"/>
  <c r="F244" i="1" l="1"/>
  <c r="F126" i="1"/>
  <c r="D106" i="1"/>
  <c r="D94" i="1"/>
  <c r="D60" i="1" l="1"/>
  <c r="D61" i="1" s="1"/>
  <c r="F61" i="1" s="1"/>
  <c r="D59" i="1"/>
  <c r="F59" i="1" s="1"/>
  <c r="F50" i="1"/>
  <c r="F54" i="1"/>
  <c r="F38" i="1"/>
  <c r="F34" i="1"/>
  <c r="F100" i="2"/>
  <c r="F96" i="2"/>
  <c r="F81" i="2"/>
  <c r="F87" i="2" s="1"/>
  <c r="F65" i="2"/>
  <c r="F73" i="2" s="1"/>
  <c r="F32" i="2"/>
  <c r="F31" i="2"/>
  <c r="F30" i="2"/>
  <c r="F29" i="2"/>
  <c r="F28" i="2"/>
  <c r="F27" i="2"/>
  <c r="F26" i="2"/>
  <c r="F11" i="2"/>
  <c r="F17" i="2" s="1"/>
  <c r="F253" i="1"/>
  <c r="F255" i="1" s="1"/>
  <c r="F218" i="1"/>
  <c r="F214" i="1"/>
  <c r="F210" i="1"/>
  <c r="F202" i="1"/>
  <c r="F198" i="1"/>
  <c r="F193" i="1"/>
  <c r="F192" i="1"/>
  <c r="F178" i="1"/>
  <c r="F167" i="1"/>
  <c r="F163" i="1"/>
  <c r="F159" i="1"/>
  <c r="F155" i="1"/>
  <c r="F151" i="1"/>
  <c r="F146" i="1"/>
  <c r="F141" i="1"/>
  <c r="F129" i="1"/>
  <c r="F122" i="1"/>
  <c r="F121" i="1"/>
  <c r="F115" i="1"/>
  <c r="F114" i="1"/>
  <c r="F113" i="1"/>
  <c r="D107" i="1"/>
  <c r="F107" i="1" s="1"/>
  <c r="F106" i="1"/>
  <c r="F105" i="1"/>
  <c r="D100" i="1"/>
  <c r="F100" i="1" s="1"/>
  <c r="F99" i="1"/>
  <c r="F98" i="1"/>
  <c r="F94" i="1"/>
  <c r="F80" i="1"/>
  <c r="F69" i="1"/>
  <c r="F66" i="1"/>
  <c r="F58" i="1"/>
  <c r="F30" i="1"/>
  <c r="F26" i="1"/>
  <c r="F15" i="1"/>
  <c r="F12" i="1"/>
  <c r="F182" i="1" l="1"/>
  <c r="F311" i="1" s="1"/>
  <c r="F55" i="2"/>
  <c r="F130" i="2" s="1"/>
  <c r="F228" i="1"/>
  <c r="F312" i="1" s="1"/>
  <c r="F110" i="2"/>
  <c r="F133" i="2" s="1"/>
  <c r="F131" i="2"/>
  <c r="F132" i="2"/>
  <c r="F313" i="1"/>
  <c r="D46" i="1"/>
  <c r="F46" i="1" s="1"/>
  <c r="F42" i="1"/>
  <c r="F92" i="1"/>
  <c r="F131" i="1" s="1"/>
  <c r="F17" i="1"/>
  <c r="F308" i="1" s="1"/>
  <c r="F129" i="2"/>
  <c r="F60" i="1"/>
  <c r="F71" i="1" l="1"/>
  <c r="F309" i="1" s="1"/>
  <c r="F136" i="2"/>
  <c r="E9" i="9" s="1"/>
  <c r="F310" i="1"/>
  <c r="F314" i="1"/>
  <c r="F317" i="1" l="1"/>
  <c r="E8" i="9" s="1"/>
  <c r="E13" i="9" s="1"/>
</calcChain>
</file>

<file path=xl/sharedStrings.xml><?xml version="1.0" encoding="utf-8"?>
<sst xmlns="http://schemas.openxmlformats.org/spreadsheetml/2006/main" count="1154" uniqueCount="642">
  <si>
    <t>r.b.</t>
  </si>
  <si>
    <t>opis stavke</t>
  </si>
  <si>
    <t>j.mjere</t>
  </si>
  <si>
    <t>količina</t>
  </si>
  <si>
    <t>j.cijena</t>
  </si>
  <si>
    <t>ukupno</t>
  </si>
  <si>
    <t>I/ PRIPREMNI RADOVI</t>
  </si>
  <si>
    <t>1.1.</t>
  </si>
  <si>
    <t>Ograda gradilišta</t>
  </si>
  <si>
    <t>Izvođač radova je dužan ograditi gradilište s adekvatnom ogradom, rampama i ulazima kako bi se spriječio ulazak nezaposlenim i nepoznatim osobama, te i s time spriječio mogući nastanak ozljede na radu kod nezaposlenih osoba.  U cijenu je uključen materijal, izrada i skidanje ograde.</t>
  </si>
  <si>
    <t>m1</t>
  </si>
  <si>
    <t>1.2.</t>
  </si>
  <si>
    <t>kom</t>
  </si>
  <si>
    <t>II/ ZEMLJANI RADOVI</t>
  </si>
  <si>
    <t>2.1.</t>
  </si>
  <si>
    <t>Uklanjanje smeća na parceli</t>
  </si>
  <si>
    <t>Uklanjanje  smeća i sitnih prepreka, drvenih i žičanih ograda i sl., košenje trave i korova, te sav potreban odvoz. Obračun po m2 očišćene površine.</t>
  </si>
  <si>
    <t>m2</t>
  </si>
  <si>
    <t>2.2.</t>
  </si>
  <si>
    <t>Čišćenje terena</t>
  </si>
  <si>
    <t xml:space="preserve">Čišćenje terena na mjestu gradnje i uređenja okoliša. U cijenu je obuhvaćeno i sječenje grmlja, gusto obraslog raslinja, uklanjanje korijenja i sl., te stabala do 10 cm debljine pri dnu, te sav potreban odvoz. Obračun po m2 očišćene površine.   </t>
  </si>
  <si>
    <t>2.3.</t>
  </si>
  <si>
    <t>m3</t>
  </si>
  <si>
    <t>2.4.</t>
  </si>
  <si>
    <t>2.5.</t>
  </si>
  <si>
    <t>Odvoz viška zemlje na privremeni deponiji udaljen cca. 50-80 metara do faze nasipanja. Obračun po m3 deponirane zemlje iz iskopa.</t>
  </si>
  <si>
    <t>2.6.</t>
  </si>
  <si>
    <t>Odvoz zemlje na deponij</t>
  </si>
  <si>
    <t>Odvoz viška zemlje na gradski deponiji udaljen cca. 10 km. Odvoz kamionima u rastresitom stanju sa strojnim utovarom, transportom, deponiranjem materijala i plaćanjem taksi za deponiji. Obračun po m3 u rastresitom stanju.</t>
  </si>
  <si>
    <t>2.7.</t>
  </si>
  <si>
    <t>Planiranje terena</t>
  </si>
  <si>
    <t>2.8.</t>
  </si>
  <si>
    <t>Kameni podložni agregat</t>
  </si>
  <si>
    <t>Nasipanje kamenim agregatom ispod temeljne ploče. U debljini 15 cm. Površine nabiti uz polijevanje i izravnati na projektom zadanu niveletu.</t>
  </si>
  <si>
    <t>2.9.</t>
  </si>
  <si>
    <t>Drenažni sustav</t>
  </si>
  <si>
    <t>a) drenažne cijevi,  promjera 200 mm</t>
  </si>
  <si>
    <t>b) tucanik i sipina</t>
  </si>
  <si>
    <t>c) čepasta folija</t>
  </si>
  <si>
    <t>d) geotekstil</t>
  </si>
  <si>
    <t>2.10.</t>
  </si>
  <si>
    <t>Nasipavanje zemlje oko objekta</t>
  </si>
  <si>
    <t>Nasipanje zemljom od iskopa nakon završenih armiranobetonskih radova u nivou terena. Nasipanje strojno sa strojnim nabijanjem do projektom zadane zbijenosti, a prema zadanim niveletama uređenja oko objekta. Obračun po m3 gotovog nasipa.</t>
  </si>
  <si>
    <t>2.14.</t>
  </si>
  <si>
    <t>III/ BETONSKI I ARMIRANOBETONSKI RADOVI</t>
  </si>
  <si>
    <t>3.1.</t>
  </si>
  <si>
    <t>3.2.</t>
  </si>
  <si>
    <t>- beton C30/37</t>
  </si>
  <si>
    <t>- oplata</t>
  </si>
  <si>
    <t>- armatura</t>
  </si>
  <si>
    <t>kg</t>
  </si>
  <si>
    <t>3.3.</t>
  </si>
  <si>
    <t>3.4.</t>
  </si>
  <si>
    <t>- beton</t>
  </si>
  <si>
    <t>3.5.</t>
  </si>
  <si>
    <t>3.6.</t>
  </si>
  <si>
    <t>Moguće segregacije u betonu, odstupanja od vertikale, neravnine ploha, treba otkloniti odmah ''friško'' rašalovane konstrukcije, uz prethodni pregled i odobrenje odgovornih tehničkih osoba. Armaturu montirati prema planu armature sa upotrebom PVC distancera. Betoniranje uz upotrebu ''igli'' za vibriranje-nabijanje betona. Obračun po m3 gotove konstrukcije, a prema veličini presjeka i vrsti betona.</t>
  </si>
  <si>
    <t>Čišćenje</t>
  </si>
  <si>
    <t>Čišćenje građevine nakon završene faze betonskih i armirano betonskih radova. Čišćenje u nivou otklanjanja šuta, ostataka oplate, armature i sl. Obračun po m2 bruto površine građevine.</t>
  </si>
  <si>
    <t>IV/ ZIDARSKI RADOVI</t>
  </si>
  <si>
    <t>4.1.</t>
  </si>
  <si>
    <t>Zidanje nosivih zidova od blok opeke</t>
  </si>
  <si>
    <t>- zidovi debljine 25 cm</t>
  </si>
  <si>
    <t>4.2.</t>
  </si>
  <si>
    <t>4.4.</t>
  </si>
  <si>
    <t>Cementni estrih</t>
  </si>
  <si>
    <t>d=6 cm</t>
  </si>
  <si>
    <t>4.5.</t>
  </si>
  <si>
    <t>Cijevna skela</t>
  </si>
  <si>
    <t>Izrada - montaža i demontaža cijevne skele sa potrebnim brojem podnica, ograda i zaštitnom mrežom na fasadnoj površini. Skelu montirati prema posebnom projektu u skladu sa operativnim planom izvođenja radova na objektu. Obračun po m2  montirane skele, a prema namjeni.</t>
  </si>
  <si>
    <t>4.6.</t>
  </si>
  <si>
    <t>Holkeri za hidroizolaciju</t>
  </si>
  <si>
    <t>4.7.</t>
  </si>
  <si>
    <t>Završno čišćenje ukupnih površina u objektu, a prije tehničkog prijema. Površine očistiti usisavanjem prašine, pranjem fasadnih otvora, sanitarija, podova i uklanjanjem ambalaže. </t>
  </si>
  <si>
    <t>Zidarska pripomoć</t>
  </si>
  <si>
    <t>5.1.</t>
  </si>
  <si>
    <t>Hidroizolacija poda na tlu</t>
  </si>
  <si>
    <t>U cijenu je uključen sav pričvrsni materijal te 2 sloja geotekstila: zaštitni sloj koji se postavlja prije i nakon postave hidroizolacijske membrane. Obračun se vrši po m2 kompletno izvedenih slojeva.</t>
  </si>
  <si>
    <t>hidroizolacijska membrana</t>
  </si>
  <si>
    <t>geotekstil - dva sloja</t>
  </si>
  <si>
    <t>U cijenu je uključen sav pričvrsni materijal. Obračun se vrši po m2 kompletno izvedenih slojeva.</t>
  </si>
  <si>
    <t>5.3.</t>
  </si>
  <si>
    <t>PEHD folija zidova prema tlu</t>
  </si>
  <si>
    <t>PEHD folija</t>
  </si>
  <si>
    <t>5.8.</t>
  </si>
  <si>
    <t>5.9.</t>
  </si>
  <si>
    <t>VI/ TESARSKI RADOVI</t>
  </si>
  <si>
    <t>7.1.</t>
  </si>
  <si>
    <t>VIII/ LIMARSKI RADOVI i ODVODNJA OBORINSKE VODE</t>
  </si>
  <si>
    <t>REKAPITULACIJA GRAĐEVINSKI RADOVI</t>
  </si>
  <si>
    <t>1.</t>
  </si>
  <si>
    <t>PRIPREMNI RADOVI</t>
  </si>
  <si>
    <t>2.</t>
  </si>
  <si>
    <t>ZEMLJANI RADOVI</t>
  </si>
  <si>
    <t>3.</t>
  </si>
  <si>
    <t>BETONSKI I ARMIRANOBETONSKI RADOVI</t>
  </si>
  <si>
    <t>4.</t>
  </si>
  <si>
    <t>ZIDARSKI RADOVI</t>
  </si>
  <si>
    <t>5.</t>
  </si>
  <si>
    <t>IZOLATERSKI RADOVI</t>
  </si>
  <si>
    <t>6.</t>
  </si>
  <si>
    <t>TESARSKI RADOVI</t>
  </si>
  <si>
    <t xml:space="preserve">7. </t>
  </si>
  <si>
    <t>KROVOPOKRIVAČKI RADOVI</t>
  </si>
  <si>
    <t>8.</t>
  </si>
  <si>
    <t>LIMARSKI RADOVI I ODVODNJA OBORINSKE VODE</t>
  </si>
  <si>
    <t>UKUPNO GRAĐEVINSKI RADOVI:</t>
  </si>
  <si>
    <t>IX. FASADERSKI RADOVI</t>
  </si>
  <si>
    <t>9.1.</t>
  </si>
  <si>
    <t>ETICS fasada - ZIDOVI</t>
  </si>
  <si>
    <t>FASADERSKI RADOVI UKUPNO:</t>
  </si>
  <si>
    <t>Napomena: Uključene su sve dobave materijala, rad, pomoćna sredstva, predradnje,  transporti i drugo potrebno do gotovog proizvoda. U pogledu detalja obavezno konzultirati projektanta i predočiti uzorke na odobrenje. Tip i boje isključivo odabire projektant.
Eventualna potrebna skela je uključena u cijenu. Ovaj troškovnik je izrađen na bazi glavnog projekta, te će se detaljni podaci definirati u fazi izvedbenog projekta (tehnologija građenja i sl.)</t>
  </si>
  <si>
    <t>10.1.</t>
  </si>
  <si>
    <t>11.1.</t>
  </si>
  <si>
    <t>Napomena: Uključene su sve dobave materijala, rad, pomoćna sredstva, predradnje, ovjes, transporti i drugo potrebno do gotovog proizvoda. U pogledu detalja obavezno konzultirati projektanta i predočiti uzorke na odobrenje. Tip i boje isključivo odabire projektant.
Eventualna potrebna skela je uključena u cijenu.</t>
  </si>
  <si>
    <t>13.1.</t>
  </si>
  <si>
    <t>13.2.</t>
  </si>
  <si>
    <t>13.3.</t>
  </si>
  <si>
    <t>KERAMIČARSKI RADOVI UKUPNO:</t>
  </si>
  <si>
    <r>
      <rPr>
        <b/>
        <sz val="10"/>
        <color indexed="8"/>
        <rFont val="Arial"/>
        <family val="2"/>
        <charset val="238"/>
      </rPr>
      <t>Napomena:</t>
    </r>
    <r>
      <rPr>
        <sz val="10"/>
        <color indexed="8"/>
        <rFont val="Arial"/>
        <family val="2"/>
        <charset val="238"/>
      </rPr>
      <t xml:space="preserve"> Uključene su sve dobave materijala, rad, pomoćna sredstva, predradnje, transporti i drugo potrebno do gotovog proizvoda. U pogledu detalja obavezno konzultirati projektanta i predočiti uzorke na odobrenje. Tip i boje isključivo odabire projektant.
</t>
    </r>
    <r>
      <rPr>
        <sz val="10"/>
        <color indexed="8"/>
        <rFont val="Arial"/>
        <family val="2"/>
        <charset val="238"/>
      </rPr>
      <t>Eventualna potrebna skela je uključena u cijenu.</t>
    </r>
  </si>
  <si>
    <t>REKAPITULACIJA OBRTNIČKI RADOVI</t>
  </si>
  <si>
    <t>9.</t>
  </si>
  <si>
    <t>FASADERSKI RADOVI</t>
  </si>
  <si>
    <t>10.</t>
  </si>
  <si>
    <t>STOLARSKI RADOVI</t>
  </si>
  <si>
    <t>11.</t>
  </si>
  <si>
    <t>12.</t>
  </si>
  <si>
    <t>GIPS-KARTONSKI RADOVI I SPUŠTENI STROPOVI</t>
  </si>
  <si>
    <t>13.</t>
  </si>
  <si>
    <t>KERAMIČARSKI RADOVI</t>
  </si>
  <si>
    <t>14.</t>
  </si>
  <si>
    <t>SOBOSLIKARSKO-LIČILAČKI RADOVI</t>
  </si>
  <si>
    <t>UKUPNO OBRTNIČKI RADOVI:</t>
  </si>
  <si>
    <t>m</t>
  </si>
  <si>
    <t>1.3.</t>
  </si>
  <si>
    <t>2.13.</t>
  </si>
  <si>
    <t>kpl</t>
  </si>
  <si>
    <t>Napomena:</t>
  </si>
  <si>
    <t>7.</t>
  </si>
  <si>
    <t>UKUPNO - VODOVOD I KANALIZACIJA:</t>
  </si>
  <si>
    <t>UKUPNO - STROJARSKE INSTALACIJE:</t>
  </si>
  <si>
    <t>UKUPNO - ELEKTROTEHNIČKE INSTALACIJE:</t>
  </si>
  <si>
    <t>Ograda gradilišta prema Zakonu o gradnji RH (NN br.153/13 i 20/17,39/19) prema kojem gradilište mora biti ograđeno radi sprječavanja nekontrolirana pristupa ljudi na gradilište. </t>
  </si>
  <si>
    <t>Gradilišna tabla, izvođač radova je dužan postaviti gradilišnu ploču prema  Zakonu o gradnji RH (NN br.153/13 i 20/17,39/19). Gradilište mora biti označeno pločom koja obavezno sadrži ime odnosno tvrtku investitora, projektanta, izvođača i osobe koja provodi stručni nadzor građenja, naziv i vrstu građevine koja se gradi, naziv tijela koje je izdalo građevinsku dozvolu na temelju koje se gradi, klasifikacijsku oznaku, urudžbeni broj, datum izdavanja i konačnosti te dozvole. Obračun po komadu.</t>
  </si>
  <si>
    <t>komplet</t>
  </si>
  <si>
    <t>Strojni iskop površinskog sloja zemlje prosječne debljine 30,0 cm, utovar i odvoz približno 60% iskopanog materijala na  deponiju i  istovar. Preostali iskop sačuvati na parceli i po završetku gradnje  vratiti i rasplanirati na predviđene zelene površine. U cijenu je uključen iskop, utovar i odvoz, odnosno odbacivanje zemlje na rub jame za naknadno zatrpavanje iskopa oko temelja.  Obračun po m3 iskopa zbijene zemlje.</t>
  </si>
  <si>
    <t>Strojni iskop humusa i zemlje</t>
  </si>
  <si>
    <t>Dobava i postava PHD drenažnih cijevi promjera 200 mm s iskopom, pripremom podloge i zasipavanjem cijevi krupnim šljunkom na dubini od cca 30 cm od okolnog terena. Postava zaštitne “GEOTEKSTIL 300 grama” folije iznad drenažnog nasipa sa minimalnim preklopima od 20 cm. Obračun po m1 drenažne cijevi.</t>
  </si>
  <si>
    <t>Strojno i ručno planiranje-uređenje nasipa oko objekta, a kao priprema za hortikulturno uređenje.</t>
  </si>
  <si>
    <t xml:space="preserve">Betonska podloga </t>
  </si>
  <si>
    <t>AB podna ploča</t>
  </si>
  <si>
    <t>Strojno betoniranje podne ploče , d=14,0 cm betonom klase C30/37 prema statičkom izračunu na hidroizolacijski sloj. U cijenu je uključena sva potrebna oplata - jednostrana. Dobava, ravnanje, sječenje, savijanje i zalijevanje armature. U cijenu je uključen kompletan rad i transport sa svim pomoćnim materijalom. Obračun po m3 ugrađenog betona.</t>
  </si>
  <si>
    <t>Ploču betonirati u gotovoj oplati uz upotrebu ''igli'' za vibriranje-nabijanje betona. U fazi prije i u toku montaže armature potrebno je montirati sve projektirane provodne cijevi za instalacije, proboje i sl.  Armaturu montirati prema planu armature sa upotrebom  distancera.</t>
  </si>
  <si>
    <t>Strojno betoniranje AB nadtemeljnih zidova prizemlja debljine 25 cm betonom klase C30/37 prema statičkom izračunu u gotovoj oplati. U fazi montaže oplate izvesti ugradnju svih projektiranih provodnih cijevi za instalacije, potrebne proboje i niše. Zidovi se izvode u jednostranoj ili dvostranoj oplati, visine 19,0cm, sve prema nacrtima.</t>
  </si>
  <si>
    <t>AB nadtemeljni zidovi</t>
  </si>
  <si>
    <t>AB grede i horizontalni serklaži</t>
  </si>
  <si>
    <t>AB vertikalni serklaži</t>
  </si>
  <si>
    <t>AB stropne ploče</t>
  </si>
  <si>
    <t xml:space="preserve">- beton </t>
  </si>
  <si>
    <t>Betonski  opločnici</t>
  </si>
  <si>
    <t>Zidanje pregradnih unutarnjih zidova od  opeke</t>
  </si>
  <si>
    <t>- zidovi debljine 10 cm</t>
  </si>
  <si>
    <t xml:space="preserve">Zidanje pregradnih zidova. Zidanje izvesti  opekom širine 10 cm cm prema uputi proizvođača, sa korištenjem original veznih i spojnih elemenata u fazi zidanja. Nenosive nadvoje iznad otvora do raspona do 120 cm izvesti od original elemenata i armirati ih betonskim željezom RA 400/500, dva puta profil 8 mm. Sve prema uputi proizvođača. </t>
  </si>
  <si>
    <t>Obračun po m2 ozidane zidne površine sa mogućim nadvojima, a prema  debljini zida. Ozidane površine moraju biti vertikalne, ravnih ploha sa maksimalnim odstupanjima od 2 mm po dijagonali dužine 4 metra. </t>
  </si>
  <si>
    <t>Gletanje AB stropne ploče i greda</t>
  </si>
  <si>
    <t>Izrada holkera kao podloge i zaštite hidroizolacije temelja. Holker izvesti iz dvije faze i to: prva faza izvođenje zaobljene guše od cem. morta armiranog vlakancima polipropilena, i druge faze nakon izvedene hidroizolacije zaštite debljine 3-5 cm izvedene iz cem.morta sa dodatkom polipropilenskih vlakanaca. </t>
  </si>
  <si>
    <t>Žbukanje vapneno-cementnom žbukom zidova od opeke i serklaža</t>
  </si>
  <si>
    <t>Horizontalna hidroizolacija podova mokrih čvorova</t>
  </si>
  <si>
    <t xml:space="preserve">d=14,0 cm </t>
  </si>
  <si>
    <t xml:space="preserve">Završni hidroizolacijski sloj kosog AB krova </t>
  </si>
  <si>
    <t xml:space="preserve">Parna brana kosog AB krova </t>
  </si>
  <si>
    <t xml:space="preserve">Termoizolacija kosog AB krova </t>
  </si>
  <si>
    <t>6.2.</t>
  </si>
  <si>
    <t>Kosi krov - lim</t>
  </si>
  <si>
    <t>Izrada i montaža tipskog snjegobrana. Snjegobran se izvodi od plastificiranog čeličnog pocinčanog lima debljine 0,6 mm razvijene širine 615 mm, dužine 100 cm u boji pokrova. Snjegobrani se postavljaju u dva reda. Stavka uključuje dobavu materijala, postavu snjegobrana te sav potrebni spojni i pričvrsnih materijal.</t>
  </si>
  <si>
    <t>Obračun po m' postavljenog krajnjeg žljeba.</t>
  </si>
  <si>
    <t>horizontalni žljeb 160x160 mm</t>
  </si>
  <si>
    <t>Obračun po m' postavljenog vertikalnog oluka.</t>
  </si>
  <si>
    <t>vertikalni oluk 120/120 mm</t>
  </si>
  <si>
    <t xml:space="preserve">Dobava materijala i montaža krajnjeg visećeg žlijeba izrađenog od plastificiranog čeličnog pocinčanog lima debljine d=0,6 mm, u smeđoj boji sa gornjom okapnicom podvučenom pod trapezni lim. U stavku je uključena izrada i montaža nosača oluka, električne grijače protiv smrzavanja, zaštitna mrežica protiv ulaska štetočina u prostor krovišta, kao i sav ostali spojni materijal. </t>
  </si>
  <si>
    <t>Izrada okapne lajsne donjeg dijela pokrova od trapeznog lima do visećeg žljeba sa podvlačenjem ispod pokrova. Opšav se izvodi od plastificiranog čeličnog pocinčanog lima d=0,6 mm u boji po izboru investitora, razvijene širine 400mm. Stavka uključuje dobavu materijala, postavu te sav potrebni spojni i pričvrsnih materijal. Obračun po m1.</t>
  </si>
  <si>
    <t>Snjegobran</t>
  </si>
  <si>
    <t>Viseći žlijeb</t>
  </si>
  <si>
    <t>Vertikalni žlijeb</t>
  </si>
  <si>
    <t>Izrada i montaža vertikalnih kvadratnih cijevi od plastificiranog čeličnog pocinčanog lima d=0,6 mm u smeđoj boji , kvadratnog presjeka u skladu s uputama proizvođača uključujući i labuđi vrat. U stavku je uključen sav potreban materijal uključujući obujmice i fazonske komade za spoj na žljeb, mreže za skupljanje lišća i električne grijače protiv smrzavanja.</t>
  </si>
  <si>
    <t>Okapna lajsna</t>
  </si>
  <si>
    <t>VII/ KROVOPOKRIVAČKI LIMARSKI RADOVI</t>
  </si>
  <si>
    <t>MW d=12 cm</t>
  </si>
  <si>
    <t xml:space="preserve"> PVC prozori i vrata</t>
  </si>
  <si>
    <t>POZ 3. jednokrilni prozor dim. 124/359 cm</t>
  </si>
  <si>
    <t>POZ 4. trokrilni prozor dim. 550/180 cm</t>
  </si>
  <si>
    <t>POZ 5. jednokrilni prozor dim. 70/50 cm</t>
  </si>
  <si>
    <t>POZ 6. dvokrilna vrata dim. 180/230 cm</t>
  </si>
  <si>
    <t>POZ 7. jednokrilna vrata dim.90/230 cm</t>
  </si>
  <si>
    <t>Spušteni strop</t>
  </si>
  <si>
    <t>Zidovi - sanitarni čvorovi</t>
  </si>
  <si>
    <t xml:space="preserve">Ličenje gipskartonskih  stropova </t>
  </si>
  <si>
    <t>Dobava materijala i obrada gipskartonskih stropova objekta prvoklasnom disperzivnom bojom. Bojanje u tonu prema odabiru projektanta. Eventualna potrebna skela je uključena u cijenu. U cijenu su uključene sve potrebne predranje (bandažiranje spojeva, kitanje, gletanje, višekratno brušenje, premaz impregnacije i dr.)
Bojanje se izvodi dvokratno ručno ili jednokratno strojno uz prethodno nanošenje temeljnog sloja.Sve izvesti od prvoklasnog materijala. Obračun po m2 izvedenog.</t>
  </si>
  <si>
    <t>4.3.</t>
  </si>
  <si>
    <t>4.8.</t>
  </si>
  <si>
    <t>4.9.</t>
  </si>
  <si>
    <t>V/ IZOLATERSKI RADOVI</t>
  </si>
  <si>
    <t>5.2.</t>
  </si>
  <si>
    <t>Termoizolacija podne ploče</t>
  </si>
  <si>
    <t>Zvučna izolacija poda</t>
  </si>
  <si>
    <t>Izrada zvučne izolacije podova  preko suhe, ravne podloge od elastificiranog ekspandiranog polistirena (EPS-T) debljine 2,0 cm. Izolaciju izvesti u svemu prema zadanim uvjetima iz projekta i preporuci proizvođača izolacije. Obračun po m2 izvedene izolacije, a prema debljini i karakteristikama.</t>
  </si>
  <si>
    <t>6.3.</t>
  </si>
  <si>
    <t>8.1.</t>
  </si>
  <si>
    <t>8.2.</t>
  </si>
  <si>
    <t>8.3.</t>
  </si>
  <si>
    <t>8.4.</t>
  </si>
  <si>
    <t xml:space="preserve">XI/ GIPSKARTONSKI RADOVI </t>
  </si>
  <si>
    <t>XII/ KERAMIČARSKI RADOVI</t>
  </si>
  <si>
    <t>12.1..</t>
  </si>
  <si>
    <t>XIII/ SOBOSLIKARSKO-LIČILAČKI RADOVI</t>
  </si>
  <si>
    <t>TROŠKOVNIK</t>
  </si>
  <si>
    <t xml:space="preserve">GRAĐEVINA: REKONSTRUKCIJA I DOGRADNJA DJEČJEG VRTIĆA
INVESTITOR: GRAD IVANIĆ GRAD    
TROŠKOVNIK VODOVOD I KANALIZACIJA   </t>
  </si>
  <si>
    <t>ST.</t>
  </si>
  <si>
    <t>JED.</t>
  </si>
  <si>
    <t>JEDINIČNA</t>
  </si>
  <si>
    <t>UKUPNA</t>
  </si>
  <si>
    <t>TROŠK.</t>
  </si>
  <si>
    <t>S A D R Ž A J :</t>
  </si>
  <si>
    <t>MJERE</t>
  </si>
  <si>
    <t>KOLIČINA</t>
  </si>
  <si>
    <t>CIJENA</t>
  </si>
  <si>
    <t>/kn/</t>
  </si>
  <si>
    <t>VODOVOD</t>
  </si>
  <si>
    <t>1.0.</t>
  </si>
  <si>
    <t xml:space="preserve"> Dobava i montaža čeličnih pocinčanih cijevi i fitinga (HRN – C.B.5.225) za instalaciju vodovoda potrošne i hidrantske vode unutar objekta, odnosno plastičnim cijevima izrađenim od polietilena za instalaciju potrošne vode.
     Instalacija hladne potrošne vode se montira u instalacionim usjecima u zidu (pod žbuku), ispod stropa ili u podu.
       Slobodno vođeni cijevovodi se se prihvaćaju na svaka 2 m u ravnom potezu i kod čvorišta (skretanja) u svakom smjeru. Na prolazu između stupova potrebno je izraditi prihvat ovješenjem ili izradom nosača cijevi. Izolacija cijevi u zidnim usjecima se vrši tipskom izolacijom prilagođenom profilu cijevi.
       Obračun se vrši po tekućem metru kompletno montirane cijevi, s tim da se podrazumjeva i pričvršćivanje, izolacija i tlačna proba, sve sa pripadajućim materijalom za montažu, pričvršćenje, brtvljenje, izoliranje i tlačnu probu, uz upotrebu pripadajućeg alata i radne opreme.
</t>
  </si>
  <si>
    <t xml:space="preserve">A)  cijevi vođene ispod stropa i po zidu
     P.e. D 25  mm /H/                        
</t>
  </si>
  <si>
    <t>m'</t>
  </si>
  <si>
    <t xml:space="preserve">     P.e. D 25  mm /T/                       </t>
  </si>
  <si>
    <t xml:space="preserve">     P.e. D 20  mm /CIR/                   </t>
  </si>
  <si>
    <t xml:space="preserve">     P.e. D 15  mm                             </t>
  </si>
  <si>
    <t xml:space="preserve">B) hidrantski vod vanjski i u podu /polietilen/
     Pe D 110 mm             
</t>
  </si>
  <si>
    <t xml:space="preserve">     Pe  D 63 mm                               </t>
  </si>
  <si>
    <t>Čelične pocinčane cijevi 
     P.c.  o 50 mm                              
- prikljkučak na post. instacije</t>
  </si>
  <si>
    <t xml:space="preserve">    prijelaz Pe/Fe  63/50                   </t>
  </si>
  <si>
    <t xml:space="preserve">    Pe Q  o 63 mm,  90                    </t>
  </si>
  <si>
    <t xml:space="preserve">    Pe  Q 110 mm,  90                       </t>
  </si>
  <si>
    <t xml:space="preserve">   WAGA spojnica  110 mm</t>
  </si>
  <si>
    <t xml:space="preserve">   T komad o 100 mm                       </t>
  </si>
  <si>
    <t xml:space="preserve">   tuljak o  110  mm                          </t>
  </si>
  <si>
    <t>Sječenje postojećeg vodovoda za izvedbu odvojenja, uz regulaciju protoke vode</t>
  </si>
  <si>
    <t xml:space="preserve"> Dobava i postava  hidrantskog ormarića sa potrebnom opremom /cijev – 15 m, mlaznica, zasun o 50 mm/.     </t>
  </si>
  <si>
    <t>Unutarnji</t>
  </si>
  <si>
    <t>Izmještanje postojećeg</t>
  </si>
  <si>
    <t xml:space="preserve"> Dobava i montaža mesinganih armatura  na cijevovodu potrošne vode (HRN M.C.5. za N.P. od 6 bara).
    Spajnje armatura se vrši na navoj obostrano, odnosno na navoj i holender prema sanitarnoj armaturi.
     Obračun se vrši po komadu kompletno montirane i ispitane armature sa svim potrebnim monterskim materijelom za montažu, spoj i brtvu.  
</t>
  </si>
  <si>
    <t xml:space="preserve">a) Slobodno protočni ventili ravni s poniklovanom       kapom. (glavni ventil ispred sanitarnog čvora)
      o  25 mm                                 
</t>
  </si>
  <si>
    <t xml:space="preserve">      o  20 mm                                 </t>
  </si>
  <si>
    <t xml:space="preserve">     b) protočni ventili kutni s poniklovanom kapom.
    Spoj na navoj i holender prema sanitarnoj armaturi.
     (ventili ispred sanitarnog uređaja).
      o  15 mm                                
</t>
  </si>
  <si>
    <t xml:space="preserve">c) protočni ventili kutni / spoj na navoj i holender prema WC kotliću i pisoaru/.
      o 15 mm                                
</t>
  </si>
  <si>
    <t xml:space="preserve"> Dobava i ugradnja nadzemnog hidranta za ugradbenu visinu 1,25 m:                                                       </t>
  </si>
  <si>
    <t>zasun o 100 s ugrad. Gar</t>
  </si>
  <si>
    <t xml:space="preserve">tipska okrugla kapa                 </t>
  </si>
  <si>
    <t xml:space="preserve">N komad                                  </t>
  </si>
  <si>
    <t>Tlačna proba izrađene instalacije. Ispitni tlak za pocinčane cijevi je 1,5 x radni tlak /u trajanju od 24 sata/, a za cijevi izrađene od polietilena 1,3 x radni tlak /u trajanju od 3 sata/. Ispitivanje prisustvuje nadzorni inženjer, koji ovjerava zapisnik.</t>
  </si>
  <si>
    <t>Tlačna proba hidrantskog voda. Ispitni tlak je 13 bara u trajanju od  3 sata. Ispitivanje prisustvuje nadzorni inženjer, koji ovjerava zapisnik.</t>
  </si>
  <si>
    <t>Funkcionalna proba proba hidrantskog voda /unutarnja hidrantska instalacija i vanjski hidranti/, koju vrši ovlaštena organizacija.</t>
  </si>
  <si>
    <t>Dezinfekcija i ispiranje vodovodne instalacije, uz ishođenje atesta od nadležne ustanove. Dezinficiranje cjevovoda se vrši odobrenim dezinficijensom. Obračun se vrši po tekućem metru cjevovoda svih primijenjenih profila.</t>
  </si>
  <si>
    <t>Strojno rezanja asflata /debljine 10 cm/  na dijelu trase budućeg vodovoda i na mjestu priključenja kanalizacije.</t>
  </si>
  <si>
    <t xml:space="preserve">Iskop rova za ugradnju hidrantskog voda, uključivo uređenje posteljice, sa odbacivanjem zemlje na 1 m od rova. Stavkom je predviđen i iskop rova za izmicanje postojećeg hidranta. 
100 x 1,0 x 0,4 =
</t>
  </si>
  <si>
    <t>m³</t>
  </si>
  <si>
    <t>Izrada pješčane podloge i obloge cijev u debljini od cca 10 cm. Ista se postavlja u slučaju onečišćenog materijala od iskopa /prisutnost kamena/.</t>
  </si>
  <si>
    <t>Zatrpavanje rova zemljanim materijalom od iskopa, uz nabijanje ručnim nabijačima.</t>
  </si>
  <si>
    <t>Zatrpavanje rova kamenim materijalom /šljunak/ na mjestu kolnog prilaza uz zbijanje u slojevima.</t>
  </si>
  <si>
    <t>Sanacija asfaltnog prekopa sa dva sloja asfalt /8 + 4 cm/ ili habajućim afaltom na betonkoj podlozi. Obračun radova po m2 saniranog prekopa.</t>
  </si>
  <si>
    <t xml:space="preserve">Ozidavanje hidranta i ugrađene ugradbene garniture punom opekom/cca 100 kom/, uključivo izrade betonske ploče za ukrutu kape. </t>
  </si>
  <si>
    <t>Pomoćni građevinski radovi kod izrade unutarnje instalacije /štemanje, ovjesi/. Obračun radova po m' izvedene instalacije.</t>
  </si>
  <si>
    <t>KANALIZACIJA</t>
  </si>
  <si>
    <t xml:space="preserve">Iskop rova za vanjsku  kanalizaciju u zemljanom materijalu III kategorije s izbacivanjem materijala na 1,0 m od ruba iskopa s razupiranjem, kao i s even-tualnim crpljenjem oborinske odnosno podzemne vode. Na dijelu trase potrebno je iskopati kameni sloj -prekop asfaltne površine.
 Obračun sve kompletno po kubnom metru iskopanog materijala.
  Napomena:  prije početka iskopa provjeriti visinsku kotu na mjestu priključenja.                                           110 x 1,1 x 0,6 =   
</t>
  </si>
  <si>
    <t>Planiranje dna rova u projektiranom padu. Obračun radova po m2 isplaniranog rova.</t>
  </si>
  <si>
    <t>Dobava i ugradnja sloja podložnog pijeska ili sitnog šljunka na dno rova debljine 10 cm.</t>
  </si>
  <si>
    <t xml:space="preserve">     D  200 mm                             </t>
  </si>
  <si>
    <t xml:space="preserve">     D  110 mm                             </t>
  </si>
  <si>
    <t xml:space="preserve">     D   50  mm                             </t>
  </si>
  <si>
    <t xml:space="preserve">Dobava i montaža podnih sifona u sanitarnim prostorima, s perforiranim poklopcem i tuljkom za sifoniranje, izrađenim od nerđajućeg čelika. Obračun po komadu kompletno montiranog i ugrađenog sifona sa bočnim ispustom.
     D 106 mm                             
</t>
  </si>
  <si>
    <t>Zatrpavanje rovova nakon kompletne montaže i ispitivanja vodonepropusnosti cijevi kamenim materijalom /šljunak/ uz zbijanje u slojevima. Obračun po m3 ugrađenog materijala.</t>
  </si>
  <si>
    <t xml:space="preserve">Betoniranje i oprema vanjskih revizionih okana oborinske i fekalne odvodnje. Okno se betonira u dvostranoj glatkoj oplati i u iskopu betonom MB 30 s dodatkom 4,2 % betacementola. Okna su tlocrtne vel. 100 x 100/140 cm sa stijenkama i dnom deb. 20 cm. U stavku ulazi tipski 1jevano željezni poklopac /25 t/ i stupaljke. Na mjestu prodora cijevi kroz stjenku ugraditi tipski fazonski komad za osiguranje vodotjesnosti. Obračun sve kompletno po komadu izvedenog i oprem. okna.
- okno dubine 1,2 m                 
</t>
  </si>
  <si>
    <t>Probijanje stjenke revizionog okna na mjestu priklučenja projektiranog kanala.</t>
  </si>
  <si>
    <t xml:space="preserve">Pomoćni građevinski radovi kod postave unutarnje kanalizacije /izrada šliceva, ovjesa, i sl./. Obračun radova po m' kanalizacije. </t>
  </si>
  <si>
    <t>C.</t>
  </si>
  <si>
    <t>SANITARNI UREĐAJI I PRIBOR</t>
  </si>
  <si>
    <t xml:space="preserve">Dobava, montaža i kompletiranje dječje WC školjke od bijele sanitarne prvoklasne keramike. U stavku ulazi daska od plastične mase sa poklopcem - bijela u prvoklasnoj izvedbi, zatim nisko montažni vodokotlić od bijelo emajliranog lima s uređajem za ispiranje. Splavna cijev (plastična) Ø 5/4" sa ulaznom ogrlicom i prihvatnom rozetom.
    Obračun sve kompletno montirano i opremljeno, sa svim potrebnim monterskim i građevinskim materijalom, po komadu.
-   simplon                               
</t>
  </si>
  <si>
    <t xml:space="preserve">  za odrasle                            </t>
  </si>
  <si>
    <t xml:space="preserve">standardna ugradnja              </t>
  </si>
  <si>
    <t>Dobava i montaža brušenih ogledala veličine 60 x 45 cm iznad svih umivaonika. Debljina stakla je 4 mm. Pričvršćenje na ugrađene tiple sa 4 vijka s kromiranim kapicama, zidnim podloškom od 4 gumice Ø 3/4’’. Obračun sve kompletno, po komadu.</t>
  </si>
  <si>
    <t>Dobava i ugradba iznad umivaonika etažera od bljele sanitarne keramike, vel. 620 x 150. Etažer se ugraduje vijcima u tiple.    Obračun sve kompletno po komadu.</t>
  </si>
  <si>
    <t xml:space="preserve">Dobava i ugradba sapunjara za tekući sapun.    Obračun sve kompletno po komadu.
</t>
  </si>
  <si>
    <t xml:space="preserve">Dobava i ugradba držača za toalet papir. Boja držača u skladu sa ostalim sanitarijama.
</t>
  </si>
  <si>
    <t>U Ivanić Gradu, 4/2019</t>
  </si>
  <si>
    <t>Projektant: G. Bedeković, dipl. Ing. Građ.</t>
  </si>
  <si>
    <t>F.</t>
  </si>
  <si>
    <t>STROJARSKE INSTALACIJE GRIJANJA</t>
  </si>
  <si>
    <t>REDNI BROJ</t>
  </si>
  <si>
    <t>OPIS</t>
  </si>
  <si>
    <t>MJERA</t>
  </si>
  <si>
    <t>KOL.</t>
  </si>
  <si>
    <t>JED. CIJENA</t>
  </si>
  <si>
    <t>CIJENA (KN)</t>
  </si>
  <si>
    <t>REKONSTRUKCIJA I DOGRADNJA ZGRADE DJEČJEG VRTIĆA IVANIĆ-GRAD, PODRUŽNICA ŽERAVINEC</t>
  </si>
  <si>
    <t>1. RADOVI DEMONTAŽE</t>
  </si>
  <si>
    <t>Praženje vode u sustavu grijanja sa svim pripremnim i završnim radovima</t>
  </si>
  <si>
    <t>Demotaža postjeće cjevne mreže NO 20</t>
  </si>
  <si>
    <t>Demotaža automatske regulacije ( osjetnici topline i regulacijski ventili)</t>
  </si>
  <si>
    <t>2. INSTALACIJA GRIJANJA - DOGRADNJA 1</t>
  </si>
  <si>
    <t xml:space="preserve">Materijal, oprema i proizvodi specificirani u stavkama, kao i kompletni sustavi mogu biti zamijenjeni jednakovrijednim materijalima, opremom, proizvodima i sistemima drugih proizvođača.
U slučaju da ponuditelj nudi jednakovrijedne materijale, opremu i proizvode obavezno upisuje podatke o proizvođaču i tipu proizvoda u predviđeno mjesto troškovnika.
Jednakovrijednost dokazuje dostavom dokumentacije, ispitivanja, proračuna i sl. za ponuđene jednakovrijedne proizvode ili opremu.
</t>
  </si>
  <si>
    <t>Dobava i ugradnja bešavne čelična cijev DIN 2448 kvalitete Č1212, uključivo fitinzi dimenzije:</t>
  </si>
  <si>
    <t>NO 32</t>
  </si>
  <si>
    <t>NO 20</t>
  </si>
  <si>
    <t>Dobava i ugradnja razdjelnika za centralno radijatorsko grijanje kao TTO razdjelnik Intera 55 E - (kutni 3/4") - 9
Čelični razdjelnik s integriranim regulacionim ventilima u polazu i povratu.
Razdjelnik se sastoji od polazne i povratne grane iz specijalnog profila od CrNi čelika 1.4301 s priključnim niklovanim TTO regulacionim ventilima u polazu i povratu za regulaciju protoka prema dijagramu (kvs=2,74m3/h), niklovanim odzračnim ventilima 1/2" zaokretnim, niklovanim ispusnim slavinama 1/2", zidnim držačima s uloškom za zvučnu izolaciju lijevo ili desno zamaknutim za 25 mm.
Primarna strana:2 kom kuglastih kutnih ventila 3/4" s jedne strane.
2 kom nikovanih čepova 1" s druge strane.
Sekundarna strana: Niklovane spojnice 3/4" s eurokonusom. prilagođene za kompresivne sponice
- broj ogrijevnih krugova - 9
- ugradbena dužina - 661</t>
  </si>
  <si>
    <t xml:space="preserve"> Dobava i ugradnja cijevnog koljena 90°, izrađenog od plastike otporne na udarna opterećenja za pravilno savijanje cijevi podnog grijanja prilikom spajanja s razdjelnikom pod kutem od 90°.</t>
  </si>
  <si>
    <t xml:space="preserve"> Dobava i ugradnja nalijegajućeg termometra za ugradnju na polaznu i povratnu granu razdjelnika. Mjerno područje  termometra 0-80 °C.</t>
  </si>
  <si>
    <t xml:space="preserve">Dobava i ugradnja ugradbenog ormarića tip UNI 110 T, TYP 750 za podžbuknu ugradnju razdjelnika TTO podnog grijanja. Kućište ugradbenog ormarića je od toplo cinčanog čeličnog lima, a okvir i usadna vrata su od galvanski pocinčanog lima s ugrađenim okretnim zasunom. Na stražnjoj strani kućišta ugrađena učvrsna letva za lakšu montažu razdjelnika i cijevi podnog grijanja. Dubinu ugradbenog ormarića moguće je regulirati od 110-140 mm, a visinu od 0-70 mm. Dimenzije ugradbenog ormarića VxŠxD 708x724x110-140 mm. Okvir i vrata standardno praškasto lakirani u boji RAL 9010.
</t>
  </si>
  <si>
    <t xml:space="preserve">
 Dobava i ugradnja ugradbenog ormarića tip UNI 110 T, TYP 900 za podžbuknu ugradnju razdjelnika TTO podnog grijanja. Kućište ugradbenog ormarića je od toplo cinčanog čeličnog lima, a okvir i usadna vrata su od galvanski pocinčanog lima s ugrađenim okretnim zasunom. Na stražnjoj strani kućišta ugrađena učvrsna letva za lakšu montažu razdjelnika i cijevi podnog grijanja. Dubinu ugradbenog ormarića moguće je regulirati od 110-140 mm, a visinu od 0-70 mm. Dimenzije ugradbenog ormarića VxŠxD 708x874x110-140 mm. Okvir i vrata standardno praškasto lakirani u boji RAL 9010.</t>
  </si>
  <si>
    <t>22K/600/1400</t>
  </si>
  <si>
    <t>22K/600/600</t>
  </si>
  <si>
    <t>22K/400/400</t>
  </si>
  <si>
    <t>Kompaktni 10K  500/600</t>
  </si>
  <si>
    <t>22K/600/1200</t>
  </si>
  <si>
    <t>22K/600/800</t>
  </si>
  <si>
    <t>2.11.</t>
  </si>
  <si>
    <t>2.12.</t>
  </si>
  <si>
    <t xml:space="preserve">Sitni i potrošni materijal. </t>
  </si>
  <si>
    <t>Ispitivanje cijevne mereže grijanja tlakom od 6 bara  u trajanju od 24 h</t>
  </si>
  <si>
    <t>Punjenje cijevne mreže medijem</t>
  </si>
  <si>
    <t xml:space="preserve">Balansiranje cjevne mreže </t>
  </si>
  <si>
    <t>REKAPITULACIJA</t>
  </si>
  <si>
    <t>STROJARSKE INSTALACIJE UKUPNO:</t>
  </si>
  <si>
    <t xml:space="preserve">TROŠKOVNIK GRAĐEVINSKIH RADOVA </t>
  </si>
  <si>
    <t xml:space="preserve">TROŠKOVNIK OBRTNIČKIH RADOVA </t>
  </si>
  <si>
    <t>ZOP:</t>
  </si>
  <si>
    <t>016-2018-P</t>
  </si>
  <si>
    <t>Rapska ulica 48, Zagreb</t>
  </si>
  <si>
    <t>TD:</t>
  </si>
  <si>
    <t>KK-DVIG-57/19</t>
  </si>
  <si>
    <t>R.br.</t>
  </si>
  <si>
    <t>Opis stavke</t>
  </si>
  <si>
    <t>JM</t>
  </si>
  <si>
    <t>Kol.</t>
  </si>
  <si>
    <t>JC
(kn)</t>
  </si>
  <si>
    <t>UC
(kn)</t>
  </si>
  <si>
    <t>SPECIFIKACIJA ELEKTRO MATERIJALA I RADOVA</t>
  </si>
  <si>
    <t>1. NN RAZVOD I RAZVODNI ORMAR</t>
  </si>
  <si>
    <t>Dobava i polaganje kabel 5 x P/F 10mm² komplet sa cijevima, dužine cca 50m, polaganje se izvodi od postojećeg GRO ormara do novog ormara dograđenog dijela oznake + RO(DV).</t>
  </si>
  <si>
    <t>kompl</t>
  </si>
  <si>
    <t xml:space="preserve">Dobava, montaža i spajanje razvodnog ormara dječijeg vrtića oznake +RO(DV) u projektu, sa vratima i bravom, označen prema propisima. Kompletno sa opremom: </t>
  </si>
  <si>
    <t xml:space="preserve"> - RCD sklopka 40A/4p/0,03A AC</t>
  </si>
  <si>
    <t xml:space="preserve"> - RCD sklopka 25A/4p/0,03A AC</t>
  </si>
  <si>
    <t xml:space="preserve"> - minijaturni zaštitni prekidač C32A/3p/10kA</t>
  </si>
  <si>
    <t xml:space="preserve"> - minijaturni zaštitni prekidač C16A/1p/10kA</t>
  </si>
  <si>
    <t xml:space="preserve"> - minijaturni zaštitni prekidač B10A/1p/10kA</t>
  </si>
  <si>
    <t xml:space="preserve"> - P/Ž razdjelnik MODUL 160, sa metalnim vratima, 3x24 modula, dim. 588x620x136, RAL 9016</t>
  </si>
  <si>
    <t>Spremnik za dokumentaciju, samoljepljivi, A4</t>
  </si>
  <si>
    <t>Ostali sitni nespecificirani materijal (N i PE sabirnica, stezaljke, stopice, vijci i sl.) kompletno. Cijena komplet izvedenog razdjelnika sa montažom i spajanjem na objektu, te isporučenom shemom spajanja izvedenog stanja</t>
  </si>
  <si>
    <t>kompl.</t>
  </si>
  <si>
    <t>1. UKUPNO:</t>
  </si>
  <si>
    <t>2. INSTALACIJE RASVJETE I PRIKLJUČAKA</t>
  </si>
  <si>
    <t>2.1. RASVJETA</t>
  </si>
  <si>
    <t xml:space="preserve">Susp.adap.600X600 216/201/DE   </t>
  </si>
  <si>
    <t>Power outlet 3x0,75mm2 L=3000 mm</t>
  </si>
  <si>
    <t>Adjustable wire suspension set L=3000 mm</t>
  </si>
  <si>
    <t>Piktogram srednji (125 x 250 mm) No. 26</t>
  </si>
  <si>
    <t>15.</t>
  </si>
  <si>
    <t>UKUPNO:</t>
  </si>
  <si>
    <t xml:space="preserve">                                                                                        </t>
  </si>
  <si>
    <t>2.2. INSTALACIJSKI MATERIJAL I PRIKLJUČCI</t>
  </si>
  <si>
    <t xml:space="preserve"> - ugradbene okrugle kutije Φ60, dubine 60mm</t>
  </si>
  <si>
    <t xml:space="preserve"> - nosača s nožicama veličine 2M</t>
  </si>
  <si>
    <t xml:space="preserve"> - modularna serijska sklopka veličine 2M, sa indikatorom, tip i boja po izboru investitora</t>
  </si>
  <si>
    <t xml:space="preserve"> - dekorativni okvir veličine 2M, tip i boja po izboru investitora</t>
  </si>
  <si>
    <t>Dobava, montaža i spajanje sabirnice za izjednačenje potencijala u podžbuknoj pravokutnoj instalacijskoj kutiji.</t>
  </si>
  <si>
    <t>Izrada kabelskog izvoda NYM-J 3x2,5mm2 za priključak napajanja opreme u razdjelnicima grijanja, kompletno sa spajanjem.</t>
  </si>
  <si>
    <t>Napomena: količine kabela prikazane su u stavci br. 3 - kabeli</t>
  </si>
  <si>
    <t>Dobava, montaža i spajanje Jpr10 tipkala za isklop napajanja u nuždi.</t>
  </si>
  <si>
    <t>Izrada kabelskog izvoda NYM-J 3x2,5mm2 za priključak napajanja napojne letve u komunikacijskom ormaru oznake +KO, kompletno sa spajanjem.</t>
  </si>
  <si>
    <t>Dobava, montaža i spajanje jednostruke podžbukne šuko utičnice 250V 16A, tip kao TEM, komplet:</t>
  </si>
  <si>
    <t xml:space="preserve"> - podžbukna instalacijska okrugla kutija Φ60mm</t>
  </si>
  <si>
    <t xml:space="preserve"> - nosač s nožicama veličine 2M</t>
  </si>
  <si>
    <t xml:space="preserve"> - modularna šuko utičnica 250V 10A sa zaštitnim kontaktom, veličina 2M, bijele boje</t>
  </si>
  <si>
    <t xml:space="preserve"> - dekorativni okvir veličine 2M, bijele boje</t>
  </si>
  <si>
    <t>Dobava, montaža i spajanje jednostruke podžbukne šuko utičnice 250V 16A sa poklopcem za mokre prostore, tip kao TEM, komplet:</t>
  </si>
  <si>
    <t xml:space="preserve"> - modularna šuko utičnica 250V 10A sa zaštitnim kontaktom i poklopcem IP44, veličina 2M, bijele boje</t>
  </si>
  <si>
    <t xml:space="preserve"> - modularna šuko utičnica 250V 10A sa zaštitnim kontaktom i KS zaštitom za djecu od dodira kontakata, veličina 2M, antibakterijska, bijele boje</t>
  </si>
  <si>
    <t>Kabliranje i spajanje opreme sustava za grijanje, ventilaciju i klimatizaciju prema</t>
  </si>
  <si>
    <t>Dobava, montaža i spajanje ostalog nespecificiranog sitnog montažnog i spojnog materijala i pribora (tiple, vijci, matice, vezice, spojnice, gips i sl.).</t>
  </si>
  <si>
    <t>2.2. UKUPNO:</t>
  </si>
  <si>
    <t>2. UKUPNO:</t>
  </si>
  <si>
    <t>3. KABELI, POLICE I ZAŠTITNE PVC CIJEVI</t>
  </si>
  <si>
    <t xml:space="preserve">Dobava i polaganje kabela u police ili odgovarajuće PVC zaštitne cijevi, kompletno sa cijevima, ovjesnim i spojnim priborom: </t>
  </si>
  <si>
    <t>NYM-J 3x1,5mm2</t>
  </si>
  <si>
    <t>NYM-J 3x2,5mm2</t>
  </si>
  <si>
    <t>Dobava i polaganje zaštitnih cijevi:</t>
  </si>
  <si>
    <t>Cs20</t>
  </si>
  <si>
    <t>Cs25</t>
  </si>
  <si>
    <t>Dobava, montaža i spajanje ostalog nespecificiranog sitnog montažnog materijala.</t>
  </si>
  <si>
    <t>3. UKUPNO:</t>
  </si>
  <si>
    <t>4. INSTALACIJE ELEKTRONIČKE I KOMUNIKACIJSKE MREŽE</t>
  </si>
  <si>
    <t>4.1. TELEFONSKA INSTALACIJA</t>
  </si>
  <si>
    <t>Napomena: RJ45 utičnice obrađene su u stavci br. 4 ovog troškovnika.</t>
  </si>
  <si>
    <t>Dobava, montaža i spajanje komunikacijskog ormara za ugradnju telekomunikacijske i informatičke opreme, oznake +KO (DV), zidni komunikacijski ormar - Kućni kom. razd.,1-redni,8xTOOL.,1x230V,ravna vrata,RAL9003 , te sljedećom opremom:</t>
  </si>
  <si>
    <t xml:space="preserve"> - ostali sitni spojni i montažni materijal i pribor (spojnice, vezice, stezaljke, vijci, matice i sl.)</t>
  </si>
  <si>
    <t xml:space="preserve"> - spajanje razdjelnika na objektu</t>
  </si>
  <si>
    <t>Dobava, uvlačenje u instalacijske PVC cijevi kabela tipa U/UTP cat.6, kompletno sa cijevima.</t>
  </si>
  <si>
    <t>Ispitivanje linkova za kategoriju 6, te izdavanje potrebnih atesta.</t>
  </si>
  <si>
    <t>Izvedba uzemljenja komunikacijskog razdjelnika +KO na PE sabirnicu razvodnog ormara stana vodom HO7V-K-J 6mm2 dužine cca 2m.</t>
  </si>
  <si>
    <t>Dobava, montaža i spajanje ostalog nespecificiranog sitnog montažnog i spojnog materijala i pribora (tiple, vijci, matice, vezice, spojnice i sl.).</t>
  </si>
  <si>
    <t>4.1. UKUPNO:</t>
  </si>
  <si>
    <t>4.2. ANTENSKA INSTALACIJA</t>
  </si>
  <si>
    <t>Dobava i montaža na krov, na najpovoljnije mjesto prijema, zemaljske antene, dvostruko učvršćenje, kompletno sa nosačem.</t>
  </si>
  <si>
    <t xml:space="preserve">Dobava, polaganje u zaštitne PVC cijevi Cs20 i spajanje koaksijalnog kabela RG59T, kompletno sa cijevima.   </t>
  </si>
  <si>
    <t>Napomena: kabel se polaže od antenskog pojačala iz komunikacijskog ormara do svake TV priključnice</t>
  </si>
  <si>
    <t>Ostali sitni nespecifirani spojni i montažni materijal i pribor.</t>
  </si>
  <si>
    <t>Mjerenje prijemnih signala i usklađivanje sa projektom.</t>
  </si>
  <si>
    <t>Ispitivanje rada cijelog sustava uz mjerni protokol.</t>
  </si>
  <si>
    <t>4.2. UKUPNO:</t>
  </si>
  <si>
    <t>4. UKUPNO:</t>
  </si>
  <si>
    <t>5. INSTALACIJA SUSTAVA ZA ZAŠTITU OD UDARA MUNJE I UZEMLJENJA</t>
  </si>
  <si>
    <t>Izvedba spoja tračnice za izjednačenje potencijala u ormaru +RO(DV) sa temeljnim uzemljivačem Fe/Zn trakom 25x3mm, dužine cca 2m.</t>
  </si>
  <si>
    <t>Dobava i polaganje u temelje građevine ispod hidroizolacije Fe/Zn trake 40x4mm, kompletno sa spojevima metalnih masa na objektu.</t>
  </si>
  <si>
    <t>Izvedba spojeva metalnih masa na građevini kako slijedi: metalne ograde, metalna kontrukcija, metalna vrata i prozori, metalni oluci oborinskih voda i sl. Navedeni spojevi se izvode Fe/Zn 25x4mm trakom cca 2m, komplet sa metalnim spojnicama.</t>
  </si>
  <si>
    <t>Pregled sustava za zaštitu od djelovanja munje i izrada zapisnika o pregledu u skladu s HRN EN 62305-3:2008.</t>
  </si>
  <si>
    <t>6. UKUPNO:</t>
  </si>
  <si>
    <t>6. ISPITIVANJE I DOKUMENTACIJA</t>
  </si>
  <si>
    <t>Ispitivanje instalacije prema odredbama iz Tehničkog propisa za niskonaponske instalacije (NN 05/2010) i izdavanje ispitnih protokola, pismenih izvješća i garantnih listova. Sva dokumentacija mora biti ukoričena s odgovarajućim sadržajem.</t>
  </si>
  <si>
    <t>Ispitivanje instalacije sustava za zaštitu od djelovanja munje prema  tehničkim propisma za sustave zaštite od djelovanja munje na građevinama (NN br.87/08, 33/10), uključujući i revizionu knjigu.</t>
  </si>
  <si>
    <t>Izrada tehničke dokumentacije izvedenog stanja prema važećim tehničkim propisima, na podlogama izvedenog stanja ( "klasični") papirnati i digitalni oblik.</t>
  </si>
  <si>
    <t>5. UKUPNO:</t>
  </si>
  <si>
    <t>REKAPITULACIJA   ELEKTRIČNIH   INSTALACIJA</t>
  </si>
  <si>
    <t>NN RAZVOD I RAZVODNI ORMARI</t>
  </si>
  <si>
    <t>INSTALACIJE RASVJETE I PRIKLJUČAKA</t>
  </si>
  <si>
    <t>KABELI, POLICE I ZAŠTITNE PVC CIJEVI</t>
  </si>
  <si>
    <t>EKM</t>
  </si>
  <si>
    <t>GROMOBRANSKA INSTALACIJA</t>
  </si>
  <si>
    <t>ISPITIVANJE I DOKUMENTACIJA</t>
  </si>
  <si>
    <t>UKUPNO</t>
  </si>
  <si>
    <t>Projektant:</t>
  </si>
  <si>
    <t>Alen Farago, dipl.ing.el.</t>
  </si>
  <si>
    <t>12.2..</t>
  </si>
  <si>
    <t>Pod - sanitarni čvorovi</t>
  </si>
  <si>
    <t>PODOPOLAGAČKI RADOVI</t>
  </si>
  <si>
    <t>XV/ PODOPOLAGAČKI RADOVI</t>
  </si>
  <si>
    <r>
      <rPr>
        <b/>
        <sz val="10"/>
        <color indexed="8"/>
        <rFont val="Arial"/>
        <family val="2"/>
        <charset val="238"/>
      </rPr>
      <t>Napomena:</t>
    </r>
    <r>
      <rPr>
        <sz val="10"/>
        <color indexed="8"/>
        <rFont val="Arial"/>
        <family val="2"/>
        <charset val="238"/>
      </rPr>
      <t xml:space="preserve"> Uključene su sve dobave materijala, rad, pomoćna sredstva, predradnje, transporti i drugo potrebno do gotovog proizvoda. U pogledu detalja obavezno konzultirati projektanta i predočiti uzorke na odobrenje. Tip i boje isključivo odabire projektant.</t>
    </r>
  </si>
  <si>
    <t>15.1.</t>
  </si>
  <si>
    <t>Izradio:</t>
  </si>
  <si>
    <t>Transept studio d.o.o.</t>
  </si>
  <si>
    <t>Franje Jurinca 7</t>
  </si>
  <si>
    <t>Ivanić-Grad</t>
  </si>
  <si>
    <t>Građevina:</t>
  </si>
  <si>
    <t>REKONSTRUKCIJA I DOGRADNJA ZGRADE DJEČJEG VRTIĆA IVANIĆ GRAD</t>
  </si>
  <si>
    <t>10310 Ivanić Grad, Ulica Milke Trnine 2</t>
  </si>
  <si>
    <t>k.č.br. 1238,  k.o.Ivanić Grad</t>
  </si>
  <si>
    <t>Projekt:</t>
  </si>
  <si>
    <t xml:space="preserve">Glavni projekt </t>
  </si>
  <si>
    <t>MAPA 1 – Arhitektonski projekt</t>
  </si>
  <si>
    <t>TD projekta:</t>
  </si>
  <si>
    <t>P-16/2018</t>
  </si>
  <si>
    <t>016-2018</t>
  </si>
  <si>
    <t>Ivanić-Grad, srpanj, 2019.</t>
  </si>
  <si>
    <t>Mjesto i datum:</t>
  </si>
  <si>
    <t>OPĆENITO</t>
  </si>
  <si>
    <t>Izvoditelj radova dužan je pridržavati se projektne dokumentacije i opisa troškovnika, općih propisa i odredbi normativa za određenu vrstu radova, internih propisa Županijskih cesta i drugih službenih propisa, kao i uputa projektanta. Eventualne nejasnoće u opisima shemama ili ostalim dijelovima projekta moraju se riješiti prije sklapanja ugovora. Izvoditelj je obavezan detaljno pregledati projektnu dokumentaciju, te stanje na mjestu izvedbe.</t>
  </si>
  <si>
    <t>Izvoditelj radova je na gradilištu dužan voditi dnevnik radova i u njega uvoditi sve podatke o tijeku i opsegu radova, te pojedinačno bilježiti sve promjene i smetanje, koje bi mogle utjecati na rokove izvedbe i kvalitetu radova.Dnevnik rada supotpisuje naručitelj ili njegov nadzorni inženjer svakodnevno. Za kvalitetu radova izvoditelj jamči u ugovorenom roku od dana kada su radovi završeni i pismeno predati naručitelju.</t>
  </si>
  <si>
    <t xml:space="preserve">Izvoditelj je dužan u cilju zaštite i sigurnosti pri radu i zaštite od požara pridržavati se propisa o zaštiti na radu i postojećih propisa i pravila zaštite od požara. U tu svrhu izvoditelj mora izraditi projekt zaštite na radu i dati ga na ovjeru nadležnoj službi investitora.Tijekom izvođenja radova izvoditelj će poduzeti sve potrebne mjere zaštite od oštećenja i prljanja građevine, a poslije izvođenja očistiti sve nečistoće odnosno ukloniti oštećenja uzrokovana njegovim radom.
Jedinične cijene primjenjivati će se na izvedene količine, u odnosu na količine predviđene troškovnikom koji je za pojedine stavke orijentacioni. Naručitelj je dužan izvoditelju osigurati nesmetano izvođenje radova.
</t>
  </si>
  <si>
    <t xml:space="preserve"> MATERIJALI</t>
  </si>
  <si>
    <t xml:space="preserve">Pod tim pojmom podrazumijeva se samo cijena materijala, tj. dobavna cijena i to kako glavnog materijala tako pomoćnog materijala. U cijenu je uključena i cijena transportnih troškova bez obzira na prijevozno sredstvo sa svim prijenosima i istovarima, te uskladištenje i čuvanje na gradilištu od uništenja ili pada kvalitete. Tu je također uključeno davanje potrebnih uzoraka na ispitivanje onih materijala za koje je to propisano projektom.
Sve radove treba izvesti od kvalitetnih materijala za koje treba imati odgovarajuća uvjerenja o kvaliteti - ateste.
Naručitelj ima pravo provjeriti kvalitetu materijala kojim izvoditelj izvodi radove. Ako se ispitivanjem u službeno priznatoj instituciji za ispitivanje materijala ustanovi da ispitani materijal ne odgovara ugovorenoj kvaliteti, izvoditelj je dužan odstraniti loše izvedeni rad i o svome trošku ponovno izvesti radove kvalitetnim materijalom te snositi troškove ispitivanja.
</t>
  </si>
  <si>
    <t>RAD</t>
  </si>
  <si>
    <t>U kalkulaciji rada treba uključiti sav rad kako glavni tako i pomoćni, te sav unutarnji transport. Ujedno treba uključiti sav rad oko zaštite gotovih konstrukcija i dijelova građevine od štetnog utjecaja radnog procesa pogona. Za izvedbu radova treba osigurati kvalificiranu i osposobljenu radnu snagu.Svi radnici predviđeni za određenu vrstu radova moraju posjedovati i  uvjerenje o osposobljenosti za te radove, a naročito za radove na visini.</t>
  </si>
  <si>
    <t xml:space="preserve"> IZMJERE</t>
  </si>
  <si>
    <t>Sve izmjere i obračuni trebaju se provesti prema tehničkim uvjetima ili po posebnom opisu projektanta za specifične stavke. Jedinična cijena treba sadržavati kompletan materijal, sve faze rada sa pripremama i zaštitom i sve režijske troškove.</t>
  </si>
  <si>
    <t>Strojni iskop zemlje za temelje</t>
  </si>
  <si>
    <t>Strojni iskop sloja  zemlje za izradu temeljnih traka prosječne debljine 10cm, utovar i odvoz sve iskopane zemlje na privremenu deponiju na parceli uključivo istovar. Zemlju sačuvati na parceli i po završetku gradnje rasplanirati uz zgradu na zelenu površinu. U cijenu je uključen iskop, utovar, odvoz, ponovni utovar, prijevoz i planiranje.  Obračun po m3 iskopa zbijene zemlje.</t>
  </si>
  <si>
    <t xml:space="preserve">Odvoz viška zemlje </t>
  </si>
  <si>
    <t>Planiranje terena ili iskopa na točnost ±2 cm ispod temelja i podne ploče . Obračun po m2.</t>
  </si>
  <si>
    <t>Betoniranje betonskih podloga mršavim betonom u debljini cca 10 cm kao podloga za hidroizolaciju podne ploče. Podlogu izvoditi betonom klase C12/15 na pripremljenu šljunčanu posteljicu do projektom zadane nivelete. Beton dobro izravnati na projektirane kote. Površina podloge mora biti ravna i zaribana, radi što bolje izvedbe hidroizolacije. Obračun po m3 betonirane podloge, prema debljini i mjestu izvođenja.</t>
  </si>
  <si>
    <t>Strojno betoniranje armirano betonskih  greda, nadvoja i serklaža betonom klase C30/37 u oplati za izvođenje betona spremnih za bojanje (gletanja) površina. U fazi montaže oplate izvesti ugradnju svih projektiranih provodnih cijevi za instalacije, potrebne proboje i niše. Grede i nadvoji se izvode u trostranoj oplati, širine  25 cm, visine  prema planu pozicija MAPA2.</t>
  </si>
  <si>
    <t>Moguće segregacije u betonu, odstupanja od vertikale, neravnine ploha, treba otkloniti odmah ''friško'' rašalovane ploče, uz prethodni pregled i odobrenje odgovornih tehničkih osoba. Armaturu montirati prema planu armature . Betoniranje uz upotrebu ''igli'' za vibriranje-nabijanje betona. Obračun po m3 gotove konstrukcije, a prema debljini, visini podupiranja i vrsti betona.</t>
  </si>
  <si>
    <t>Betoniranje armirano betonskih stropnih ploča debljine 22,00cm i 34,00cm betonom klase C30/37 cm na oplati za izvođenje betona spremnih za fazu bojanja (gletanja) površina. U fazi montaže oplate izvesti ugradnju svih projektiranih provodnih cijevi za instalacije, potrebne proboje i niše.</t>
  </si>
  <si>
    <t>Strojno betoniranje armirano betonskih vertikalnih serklaža betonom klase C30/37 u oplati. Vertuikalni serklaži se izvode cik-cak vezom s opekom. Serklaži se izvode u dvostranoj ili trostranoj oplati.</t>
  </si>
  <si>
    <t xml:space="preserve">Dobava i ugradnja betonskih opločnika dimenzija 40/40/8cm za vanjske prostore natkrivene i nenatkrivene terase.  Opločnici se ugrađuju na prethodno izveden estrih u padu i hidroizolacijski premaz na bazi polimera. Opločnike lijepiti fleksibilnim ljepilom debljine 2cm.  Obračun po m2 ugrađenih opločnika. </t>
  </si>
  <si>
    <t xml:space="preserve">Zidanje nosivih zidova, vanjskih i unutarnjih . Zidanje izvesti  blok opekom debljine 25 cm prema uputi proizvođača, sa korištenjem original veznih i spojnih elemenata u fazi zidanja. </t>
  </si>
  <si>
    <t>Zidarska pripomoć kod izvođenja radova na montaži:   vrata, stolarskih elemenata, bravarskih elemenata, prozora, instalacija vode, elektroinstalacija, cijevi radijatorskog grijanja, radijatora, klima uređaja i sl.</t>
  </si>
  <si>
    <t>ETICS fasada -SOKL</t>
  </si>
  <si>
    <t>XPS d=8 cm</t>
  </si>
  <si>
    <t xml:space="preserve">Dobava
i izvedba neventilirajućeg ETICS termoizolacijskog fasadnog sustava na pripremljenu podlogu (opranu
i očišćenu fasadu od prljavštine i prašine) koji se sastoji od:
a) osnovni rubni profil širine 14 cm zaljepljen
građevinskim ljepilom i pričvršćen pocinčanim vijcima,ploče toplinske izolacije od emineralne vune,debljine 12 cm. Lijepi se mineralnim građ. ljepilom na zidove od opeke i dodatno učvršćuje mehaničkim pričvršćivačima - pocinčanim vidama u plastičnim tiplama (6-8 kom/m2) a sve prema uputama proizvođača.
Potrošnja cca 4kg/m2
Na ploče se nanosi sloj polimerne armaturne mase u koju se utapa arm. Mrežica (minmalna prekidna čvrstoča2000 N7% cm, rastezanje 1,5 posto) od staklenih voala. Armaturna masa se nanosi po cijeloj površini i zaglađuje, potrošnja cca. 4,5 kg/m2. Nanjeti punjeni, pigmentirani međusloj za organsku žbuku u istoj boji kao završni sloj. Završni sloj žbuke sa organskim vezivom prema DIN 18 558 s grebanom strukturom krupnoće zrna do 2,0 mm u tonu po izboru investitora. U cijenu uračunati i obradu vanjskih špaleta oko svih prozora i vrata ovisno o zatečenom stanju.
</t>
  </si>
  <si>
    <t xml:space="preserve">Špalete obraditi na način da se ugradi mineralna vuna  debljine 5 cm, kutnici, mrežica, dva sloja ljepila, glet masa te završni sloj žbuke u skladu sa ostalom fasadom. U cijenu stavke uračunati i različite veličine, širine i dubine špaleta.
U cijenu stavke su uključeni svi završni, ugaoni i
dilatacioni profili, kao i spojna sredstva. Izvođač radaova je dužan nuditi kompletni toplinsko-izolacijski sustav za koji je proveden postupak ocjenjivanja sukladnosti i izdane isprave o sukladnosti u skladu s odredbama Pravilnika za ocjenjivanje sukladnosti, isprave o sukladnosti i označavanje građevnih proizvoda. Izvođač
je dužan isti ugraditi prema tehničkoj uputi proizvođača i
smjernicama te kontrolirati jesu li proizvodi koji su
isporučeni na gradilište dio sustava. </t>
  </si>
  <si>
    <t xml:space="preserve">Nabava materijala i izrada termoizolacie sokl-a zgrade prema nacrtu, prosječne visine 20 cm sa ljepljenjem materijala debljine 8 cm (ekstrudirani polistiren),nanošenje armaturne žbuke sa utapanjem mrežice od staklenih voala. Na ploče se nanosi sloj polimerne armaturne mase u koju se utapa arm.mrežica (minimalna prekidna čvrstoća 2000 N75 cm, rastezanje 1,5 %)od staklenih voala. Armaturna masa se nanosi po cijeloj površini i zaglađuje, potrošnja cca 4,5 kg/m2. 
Na pripremljenu podlogu nanosi se impregnacija te završna zaštitno-dekorativna obrada sokla-akrilatna disperzija (zrno do 1,5mm, punila, pigmenti , aditivi)  potrošnje 4,0kg/m2
U cijenu stavke su uključeni svi završni, ugaoni i
dilatacioni profili, kao i spojna sredstva. Ugradnju vršiti prema uputama proizvođača, obračun po m2 gotovog sokla.
</t>
  </si>
  <si>
    <t>POZ 1. dvokrilni prozor dim. 160/100 cm s roletom</t>
  </si>
  <si>
    <t>POZ 2.dvokrilni prozor dim. 294/150 cm s roletom</t>
  </si>
  <si>
    <t>Oblaganje zida sanitarnih čvorova glaziranim  porculanskim  pločicama I klase.  Pločicu i boju isključivo bira projektant.  Postava na prosušenu i izravnatu podlogu. Polaganje u brzovezujuće dvokomponentno građevinsko ljepilo. Postava na rešku, širine 2 mm.  Visina oblaganja zida do 200 cm.
Posebno pažnju obratiti obradi spoja poda i zida. Pločice na oštrim bridovima spajati mat aluminijskim kutnim profilom. Reške fugirati s originalnom ljepljivom, vodoodbojnom pigmentiranom masom.
U cijenu je uključena dobava, sav potreban materijal s radom, rezanjem i pripasavanjem pločica i fugiranjem, te materijalom za polaganje i fugiranje.</t>
  </si>
  <si>
    <t>Ličenje unutarnjih zidova</t>
  </si>
  <si>
    <t xml:space="preserve">Ličenje  stropova </t>
  </si>
  <si>
    <t>Ličenje stropova vanjske terase</t>
  </si>
  <si>
    <t>Dobava materijala i obrada  stropova objekta prvoklasnom disperzivnom bojom za vanjsku primjenu. Bojanje u tonu prema odabiru projektanta. Eventualna potrebna skela je uključena u cijenu. U cijenu su uključene sve potrebne predranje (bandažiranje spojeva, kitanje, gletanje, višekratno brušenje, premaz impregnacije i dr.)
Bojanje se izvodi dvokratno ručno ili jednokratno strojno uz prethodno nanošenje temeljnog sloja.Sve izvesti od prvoklasnog materijala. Obračun po m2 izvedenog.</t>
  </si>
  <si>
    <t>Dobava materijala i obrada  stropova objekta prvoklasnom disperzivnom bojom za unutarnju primjenu. Bojanje u tonu prema odabiru projektanta. Eventualna potrebna skela je uključena u cijenu. U cijenu su uključene sve potrebne predranje (bandažiranje spojeva, kitanje, gletanje, višekratno brušenje, premaz impregnacije i dr.)
Bojanje se izvodi dvokratno ručno ili jednokratno strojno uz prethodno nanošenje temeljnog sloja.Sve izvesti od prvoklasnog materijala. Obračun po m2 izvedenog.</t>
  </si>
  <si>
    <t>Dobava materijala i obrada unutarnjih zidova objekta prvoklasnom disperzivnom bojom za unutarnju primjenu. Bojanje u tonu prema odabiru projektanta. Eventualna potrebna skela je uključena u cijenu. U cijenu su uključene sve potrebne predranje (bandažiranje spojeva, kitanje, gletanje, višekratno brušenje, premaz impregnacije i dr.)
Bojanje se izvodi dvokratno ručno ili jednokratno strojno uz prethodno nanošenje temeljnog sloja.Sve izvesti od prvoklasnog materijala. Obračun po m2 izvedenog.</t>
  </si>
  <si>
    <t>13.4.</t>
  </si>
  <si>
    <t>Obrada AB stropne ploče vanjske terase</t>
  </si>
  <si>
    <t xml:space="preserve">Obrada AB stropne ploče reparaturnim mortom kao priprema za bojanje.Stavka uključuje sav rad i materijal, obračun po m2 obrađene površine </t>
  </si>
  <si>
    <t>4.10.</t>
  </si>
  <si>
    <t>Poliuretanski pod</t>
  </si>
  <si>
    <t>Oblaganje poda sanitarnih čvorova glaziranim  porculanskim  pločicama I klase. Pločicu i boju isključivo bira projektant.  Postava na prosušenu i izravnatu podlogu. Polaganje u brzovezujuće dvokomponentno građevinsko ljepilo. Postava na rešku, širine 2 mm.  Visina oblaganja zida do 200 cm.
Posebno pažnju obratiti obradi spoja poda i zida. Pločice na oštrim bridovima spajati mat aluminijskim kutnim profilom. Reške fugirati s originalnom ljepljivom, vodoodbojnom pigmentiranom masom.
U cijenu je uključena dobava, sav potreban materijal s radom, rezanjem i pripasavanjem pločica i fugiranjem, materijalom za polaganje i fugiranje, te prelazna mat aluminijska lajsna na spoju pločica i poliuretanskog poda.</t>
  </si>
  <si>
    <t>3. ISPITIVANJE I PUŠTANJE U RAD</t>
  </si>
  <si>
    <t>X/ PROZORI I VRATA</t>
  </si>
  <si>
    <t>10.2.</t>
  </si>
  <si>
    <t>Stavka 16</t>
  </si>
  <si>
    <t>10.3.</t>
  </si>
  <si>
    <t>Stavka 7a</t>
  </si>
  <si>
    <t>Izrada, dobava i montaža PVC stolarije sa svim potrebni okovom, uključujući kvake i brave po izboru projektanta. Vanjska stolarija izrađena je od PVC profila sa prekinutim toplinskim mostom i ostakljena je izo-sigurnosnim staklom 4+16+4 mm sa ispunom od plina argona i 1 x LOW-E premazom. Boja stolarije je Bijela. Ugradnja je u zid od blok opeke i armiranog betona. U stavku je uključena izrada doprozornika/dovratnika, prozorskog/vratnog krila i RAL ugradnje, slijepi okvir, ustakljenje, završna obrada, rolete sa kutijom(samo stavke 1 i 2), sav potreban pribor za montažu, pripadajući okov i PVC vanjska i unutarnja klupčica. Izgled stolarije prema nacrtima stavki. Prije ugradnje dimenzije otvora izmjeriri na licu mjesta te dimenziju prilagoditi izmjerenom stanju.</t>
  </si>
  <si>
    <t>Nabava i ugradnja drvene stijene koja se sastoji od unutarnjih jednokrilnih  zaokretnih vrata, svijetle dim. 90/230 cm, i prozora s fiksnim ostakljenjem svjetle dim. 110/60 cm ugradnja u zid od opeke d=10 cm. Vrata se sastoje se od punog vratnog krila i dovratnika s brtvom, a prozor od drvenog doprozornika s fiksnim ostakljenjem( jednostruko staklo). Završna obrada lakirana bijelo. U cijenu uključen sav potreban materijal i okov. Izgled stolarije prema nacrtima stavki. Prije ugradnje dimenzije otvora izmjeriri na licu mjesta te dimenziju prilagoditi izmjerenom stanju.</t>
  </si>
  <si>
    <t>10.4.</t>
  </si>
  <si>
    <t>10.6.</t>
  </si>
  <si>
    <t>10.5.</t>
  </si>
  <si>
    <t>Nabava i ugradnja drvene stijene koja se sastoji od unutarnjih jednokrilnih  zaokretnih vrata, svijetle dim. 90/230 cm, i prozora s fiksnim ostakljenjem svjetle dim. 95/60 cm ugradnja u zid od opeke d=10 cm. Vrata se sastoje se od punog vratnog krila i dovratnika s brtvom, a prozor od drvenog doprozornika s fiksnim ostakljenjem( jednostruko staklo). Završna obrada lakirana bijelo. U cijenu uključen sav potreban materijal i okov. Izgled stolarije prema nacrtima stavki. Prije ugradnje dimenzije otvora izmjeriri na licu mjesta te dimenziju prilagoditi izmjerenom stanju.</t>
  </si>
  <si>
    <t>Stavka 8</t>
  </si>
  <si>
    <t>Stavka 9</t>
  </si>
  <si>
    <t>Nabava i ugradnja drvene stijene koja se sastoji od unutarnjih jednokrilnih  zaokretnih vrata, svijetle dim. 90/230 cm, i prozora s fiksnim ostakljenjem svjetle dim. 111/60 cm ugradnja u zid od opeke d=10 cm. Vrata se sastoje se od punog vratnog krila i dovratnika s brtvom, a prozor od drvenog doprozornika s fiksnim ostakljenjem( jednostruko staklo). Završna obrada lakirana bijelo. U cijenu uključen sav potreban materijal i okov. Izgled stolarije prema nacrtima stavki. Prije ugradnje dimenzije otvora izmjeriri na licu mjesta te dimenziju prilagoditi izmjerenom stanju.</t>
  </si>
  <si>
    <t>Izvedba žbuke zidova od armiranog betona i opeke, d=1,5-2 cm. Gruba žbuka produžna M2.5, fina žbuka od prosijanog pijeska. U cijenu uključena izvedba cementnog šprica, sav potreban materijal i rad za izvedbu grube i fine žbuke, zidarska obrada špaleta, te poslužna skela.</t>
  </si>
  <si>
    <t>5.4.</t>
  </si>
  <si>
    <t xml:space="preserve">Dobava i izvedba hidroizolacijskog polimer cementnog premaza na terasi. Izvodi se prema uputama proizvođača, sve prema tehničkom listu. </t>
  </si>
  <si>
    <t>Hidroizolacija vanjske terase</t>
  </si>
  <si>
    <t>5.6.</t>
  </si>
  <si>
    <t>5.7.</t>
  </si>
  <si>
    <r>
      <t xml:space="preserve">Izrada termoizolacije AB podne ploče izolacijskim pločama ekspandiranog polistirena(EPS) sa </t>
    </r>
    <r>
      <rPr>
        <u/>
        <sz val="10"/>
        <color indexed="8"/>
        <rFont val="Arial"/>
        <family val="2"/>
        <charset val="238"/>
      </rPr>
      <t>gornje</t>
    </r>
    <r>
      <rPr>
        <sz val="10"/>
        <color indexed="8"/>
        <rFont val="Arial"/>
        <family val="2"/>
        <charset val="238"/>
      </rPr>
      <t xml:space="preserve"> strane AB ploče.Debljina izolacije 10cm. Izolaciju izvesti u svemu prema zadanim uvjetima iz projekta i preporuci proizvođača izolacije.Obračun po m2 izvedene izolacije.</t>
    </r>
  </si>
  <si>
    <t xml:space="preserve">Priprema podloge, dobava i izrada do pune funkcije podnog sustava na bazi poliuretana
U cijenu uključiti:
1.Pripremu podloge-izravnati podlogu, ukloniti eventualne neravnine, zabrtviti pukotine, podlogu sačmariti ili brusiti da se postigne potrebna prionjivost podloge i očistiti podlogu, uklonite ulje, masnoće i slične kontaminante, labave čestice i sl. Popuniti nepravilnosti na podlozi odgovarajućim materijalima.                                                        2. Na očišćenu podlogu nanesti primer koji mora odstajati 12 sati prije izvedbe poliuretanskog poda
3. Izrada podnog sustava na bazi poliuretana (nanositi u dva sloja, prvi sloj prije nanošenja drugog pobrusiti).                                               4. lakirati mat lakom.                                                  U cijenu je uključen sav rad i materijal do postizanja pune gotovosti podne obloge, radove izvoditi prema uputama proizvođača. Obračun po m2 izvedene podne obloge
</t>
  </si>
  <si>
    <t>prva uporabna jedinica</t>
  </si>
  <si>
    <t>AB temelji</t>
  </si>
  <si>
    <t>Izvedba AB temeljnih traka dimenzije 80/25cm betonom klase C30/37 prema statičkom. U cijenu je uključena i sva potrebna oplata . Dobava, ravnanje, sječenje, savijanje i zalijevanje armature. U cijenu je uključen kompletan rad i transport sa svim pomoćnim materijalom. Obračun po m3 ugrađenog betona.</t>
  </si>
  <si>
    <t>Temelje betonirati u gotovoj oplati uz upotrebu ''igli'' za vibriranje-nabijanje betona. U fazi prije i u toku montaže armature potrebno je montirati sve projektirane provodne cijevi za instalacije, proboje i sl.  Armaturu montirati prema planu armature sa upotrebom  distancera.</t>
  </si>
  <si>
    <t>3.7.</t>
  </si>
  <si>
    <t>3.8.</t>
  </si>
  <si>
    <t>iskolčenje za izvođenje        110m</t>
  </si>
  <si>
    <t>snimka izvedenog stanja        210m</t>
  </si>
  <si>
    <t xml:space="preserve"> Iskolčenje kanalizacije /oborinska i fekalna/ za potrebe izvođenja, uključivo izrada snimke izvedenog stanja vanjske kanalizacije i hidrantskog voda.
</t>
  </si>
  <si>
    <t>Izrada lagano armiranog cementnog estriha debljine  4-6 cm. Armirati polipropilenskim vlaknima s utroškom 0.75kg/m3 estriha. Glazuru izvesti prema zadanim uvjetima iz projekta. Površine trebaju biti zaravnate i izvedene zako da je moguće izvoditi završnu oblogu podova poliuretanskom smjesom, homogene strukture bez naprslina. U sanitarnim čvorovima i na terasi estrih izvesti u padu. Obračun po m2, a prema vrsti glazure i debljini.</t>
  </si>
  <si>
    <t>Gletanje armirano betonske stropne ploče i greda masom za izravnavanje uz prethodno brušenje spojeva. U cijenu uključena potrebna skela,  priprema podloge i dobava materijala. Obračun po m2 gletane površine.</t>
  </si>
  <si>
    <t>Dobava i ugradnja Horizontalne i vertikalne hidroizolacijske membrane tipa Sikaplan WP 1100-HL ili jednakovrijedan proizvod _______________________________________</t>
  </si>
  <si>
    <t>Vertikalna PEHD folije -  drenažne trake koja se postavlja nakon sloja toplinske izolacije temelja i nadtemeljnih zidova</t>
  </si>
  <si>
    <t>Dobava i izvedba hidroizolacije penetrirajućim vezivnim premazom poda tipa Sikalastic - 200 W ili jednakovrijedan proizvod _____________________________  premazom u dva sloja u mokrim čvorovima (sanitarije i kuhinje). Hidroizolacija se izvodu u dva premaza na prethodno očišćenu i pripremljenu podlogu. Na spoju zida i poda izvesti blago zaobljeni holker visine cca 20,0 cm. Kompletna izvedba prema uputama proizvođača. Obračun po m2 izvedenog.</t>
  </si>
  <si>
    <t xml:space="preserve">Parna brana kosog AB krova bitumenskom trakom s uloškom  Al folije tipa Sika BituSeal T-230 PA ili jednakovrijedan proizvod _____________________________ na prethodno očišćenu i pripremljenu betonsku podlogu. </t>
  </si>
  <si>
    <t>5.5.</t>
  </si>
  <si>
    <t>Nabava i postava hidroizolacijske krovne membrane  tipa Sikaplan G ili jednakovrijedan proizvod _______________________________ na tvrdim pločama mineralne vune (MW). Izolaciju izvesti u svemu prema zadanim uvjetima iz projekta i preporuci proizvođača hidroizolacije.</t>
  </si>
  <si>
    <t>Izrada termoizolacije kosog AB krova na prethodno postavljenu bitumensku traku tvrdim pločama kamene vune tipa Knauf Insulation SmartRoof Top  ili jednakovrijedan proizvod _______________________________, ukupne debljine 14,0 cm.  Izolaciju izvesti u svemu prema zadanim uvjetima iz projekta i preporuci proizvođača izolacije.</t>
  </si>
  <si>
    <t>sati</t>
  </si>
  <si>
    <t>nkv radnik</t>
  </si>
  <si>
    <t>kv radnik</t>
  </si>
  <si>
    <t>vkv radnik</t>
  </si>
  <si>
    <t>6.1.</t>
  </si>
  <si>
    <t>Nabava, doprema i postava uzdužnih (kontra) letvi 5/3 cm koje se polažu okomito na strehu  i poprečnih letava 5/3 cm koje se polažu paralelno sa strehom na osnom razmaku 100 cm, odnosno prema uputama proizvođaća pokrova (trapezni lim s filcom visine vala 7,5cm), uključujući  potrebni materijal kao i premaz zaštitnim antifungicidnim sredstvom.  Obračun po m2 krovne površine.</t>
  </si>
  <si>
    <t>Izrada drvene konstrukcije od crnogorice II klase za ugradnju toplinske izolacije i pokrova. Ista se ugrađuje ankerima u AB ploču Stavka obuhvaća nabavu i dopremu svog potrebnog materijala kao i premaz građe zaštitnim antifungicidnim sredstvom. Dimenzije  konstruktivnih elemenata drvene krovne konstrukcije su 10/14 cm na razmaku 1,0 m. Obračun po m2 krovne površine.</t>
  </si>
  <si>
    <t>Dobava i postava pokrova od plastificiranog čeličnog pocinčanog profiliranog trapeznog lima s filcom visine vala 7,5cm  debljine 0,6 mm u smeđoj boji. Nagib krova 10-20°. u cijenu je uključeno i izrada i postava svih limenih opšava. Limeni pokrov se učvršćenje za drvene letve 5/3  specijalnim SVP vijcima (letve su obračunate u tesarskim radovima). Stavka obuhvaća i sav potreban rad i materijal uključujući pričvrsni i brtveni materijal (vijci, brtve, podložne pločice, silikonski kit). Obavezna izmjera na licu mjesta. Obračun po kosoj površini krova.</t>
  </si>
  <si>
    <t>Daskanje drvene konstrukcije krovišta daskama debljine 2,4cm. Obračun po m2 krovne površine</t>
  </si>
  <si>
    <t>Dobava i ugradnja dilatacijskih limova na spoju postojeće i nove zgrade. Lim plastificiran i pocinčan, debljine 0,6 mm u smeđoj boji razvijene širine do 80,0cm. Obračun po m1 ugrađenog lima.</t>
  </si>
  <si>
    <t>Dobava i ugradnja sljemenih limova. Lim plastificiran i pocinčan, 0,6 mm u smeđoj boji. Obračun po m1 ugrađenog lima.</t>
  </si>
  <si>
    <t>Dobava i ugradnja zabatnih završnih limova. Lim plastificiran i pocinčan, 0,6 mm u smeđoj boji. Obračun po m1 ugrađenog lima.</t>
  </si>
  <si>
    <t>Dobava i ugradnja okapnog lima i zaštitne mrežice. Lim je plastificiran i pocinčan, 0,6 mm u smeđoj boji. Obračun po m1 ugrađenog lima.</t>
  </si>
  <si>
    <t>8.5.</t>
  </si>
  <si>
    <t>8.6.</t>
  </si>
  <si>
    <t>8.7.</t>
  </si>
  <si>
    <t>8.8.</t>
  </si>
  <si>
    <t>8.9.</t>
  </si>
  <si>
    <t>Dobava i ugradnja opšavnih limova na prodorima kroz krovnu plohu. Lim je razvijene širine 33-55cm. Lim plastificiran i pocinčan, 0,6 mm u smeđoj boji. Obračun po m1 ugrađenog lima.</t>
  </si>
  <si>
    <t>8.10.</t>
  </si>
  <si>
    <t>Dobava i ugradnja opšavnih limova na prodorima kroz krovnu plohu. Lim je razvijene širine 66cm. Lim plastificiran i pocinčan, 0,6 mm u smeđoj boji. Obračun po m1 ugrađenog lima.</t>
  </si>
  <si>
    <t>Stavka 6a</t>
  </si>
  <si>
    <t>11.2.</t>
  </si>
  <si>
    <t>11.3.</t>
  </si>
  <si>
    <t xml:space="preserve">Dobava materijala i izvedba spuštenog stropa  od glatkih vatrootpornih gipsanih ploča. Ploče d-12,5 mm ovješene su o aluminijsku potkonstrukciju sa svim spojnim materijalom i završnom obradom do bojanja. 
Izvedba prema tehničkim detaljima izvedbe proizvođača. U cijenu je uključeno i izrađivanje svih prodora za instalacije. Skela uključena u cijenu. 
Svi slojevi obrađeni špahtlanjem, bandažiranjem, fugirani, pripremljeni za bojanje, bez bojanja.
Obračun po m2 izvedenog spuštenog stropa. </t>
  </si>
  <si>
    <t>Dobava i ugradnja ovješenih montažnih pregrada između WC-a. Pregrada je dimnezije 100x150cm učvršćuje se na inox podni nosač i zidne inox nosače. Pregrada se izrađuje od HPL ploča u boji i izgleda prema izboru projektanta.</t>
  </si>
  <si>
    <t xml:space="preserve">Dobava i montaža, te kompletiranje umivaonika, od bijele sanitarne keramike, veličine 50 cm, u prvoklasnoj izvedbi.
    Uz umivaonik se ugrađuje stojeća jednoručna poniklana mješalica, odnosno pipa, i odvodna armatura istog proizvođača.
     Obračun sve kompletno po komadu montiranog i opremljenog umivaonika sa svim potrebnim monterskim materijalom i pripomoći.
- niska /dječja/ ugradnja          
</t>
  </si>
  <si>
    <t>Dobava i ugradnja radijatora kao "VOGEL&amp;NOOT" ili jednakovrijedan proizvod ____________________________________________________.</t>
  </si>
  <si>
    <t>Dobava i ugradnja automatskog balasirajućeg ventila kao Danfoss tip ASV-I DN40 ili jednakovrijedan proizvod________________________.</t>
  </si>
  <si>
    <t>Dobava i ugradnja razdjelnika za centralno radijatorsko grijanje kao TTO razdjelnik Intera 55 E - (kutni 3/4") - 6 ili jednakovrijedan proizvod ______________________________________________________.
Čelični razdjelnik s integriranim regulacionim ventilima u polazu i povratu.
Razdjelnik se sastoji od polazne i povratne grane iz specijalnog profila od CrNi čelika 1.4301 s priključnim niklovanim TTO regulacionim ventilima u polazu i povratu za regulaciju protoka prema dijagramu (kvs=2,74m3/h), niklovanim odzračnim ventilima 1/2" zaokretnim, niklovanim ispusnim slavinama 1/2", zidnim držačima s uloškom za zvučnu izolaciju lijevo ili desno zamaknutim za 25 mm.
Primarna strana:2 kom kuglastih kutnih ventila 3/4" s jedne strane
2 kom nikovanih čepova 1" s druge strane
Sekundarna strana: Niklovane spojnice 3/4" s eurokonusom. prilagođene za kompresivne sponice
- broj ogrijevnih krugova - 6
- ugradbena dužina - 511</t>
  </si>
  <si>
    <t>Dobava i ugradnja Aquatherm cijevi FUSIOTHERM fi 16x2,2mm ili jednakovrijedan proizvod _______________________________________ sa svim potrebnim fitinzima</t>
  </si>
  <si>
    <t>Dobava i ugradnja termotstatskog ventila ravne izvedbe kao HERZ-TS-90 - 3/8 (standardni model) ili jednakovrijedan proizvod __________________________________________________________________
 Priključak grijaćeg tijela konično brtvljen.
Univerzalni model sa specijalnim kolčakom za navojnu cijev i priključak steznim setom.</t>
  </si>
  <si>
    <t>Ventil za balansiranje radijatora kao Herz DR-T-90 3/8" ili jednakovrijedan proizvod _____________________________________</t>
  </si>
  <si>
    <r>
      <rPr>
        <b/>
        <sz val="10"/>
        <color indexed="8"/>
        <rFont val="Arial"/>
        <family val="2"/>
        <charset val="238"/>
      </rPr>
      <t>Napomena</t>
    </r>
    <r>
      <rPr>
        <sz val="10"/>
        <color indexed="8"/>
        <rFont val="Arial"/>
        <family val="2"/>
        <charset val="238"/>
      </rPr>
      <t xml:space="preserve">: Uključene sve dobave materijala, rad, pomoćna sredstva, predradnje, transporti i sve drugo potrebno do gotovog proizvoda. U pogledu detalja obavezno konzultirati projektanta.
</t>
    </r>
  </si>
  <si>
    <t xml:space="preserve">NAPOMENA: Uključene sve dobave materijala, rad, pomoćna sredstva, predradnje, transporti i sve drugo potrebno do gotovog proizvoda. U pogledu detalja obavezno konzultirati projektanta. </t>
  </si>
  <si>
    <r>
      <rPr>
        <b/>
        <sz val="10"/>
        <color indexed="8"/>
        <rFont val="Arial"/>
        <family val="2"/>
        <charset val="238"/>
      </rPr>
      <t xml:space="preserve">Napomena: </t>
    </r>
    <r>
      <rPr>
        <sz val="10"/>
        <color indexed="8"/>
        <rFont val="Arial"/>
        <family val="2"/>
        <charset val="238"/>
      </rPr>
      <t xml:space="preserve">Uključene sve dobave materijala, rad, pomoćna sredstva, predradnje, transporti i sve drugo potrebno do gotovog proizvoda. U pogledu detalja obavezno konzultirati projektanta. </t>
    </r>
  </si>
  <si>
    <r>
      <t xml:space="preserve">Napomena: </t>
    </r>
    <r>
      <rPr>
        <sz val="10"/>
        <color indexed="8"/>
        <rFont val="Arial"/>
        <family val="2"/>
        <charset val="238"/>
      </rPr>
      <t xml:space="preserve">Uključene sve dobave materijala, rad, pomoćna sredstva, predradnje, transporti i sve drugo potrebno  do gotovog proizvoda. U pogledu detalja obavezno konzultirati projektanta. </t>
    </r>
  </si>
  <si>
    <r>
      <rPr>
        <b/>
        <sz val="10"/>
        <color indexed="8"/>
        <rFont val="Arial"/>
        <family val="2"/>
        <charset val="238"/>
      </rPr>
      <t>Napomena:</t>
    </r>
    <r>
      <rPr>
        <sz val="10"/>
        <color indexed="8"/>
        <rFont val="Arial"/>
        <family val="2"/>
        <charset val="238"/>
      </rPr>
      <t xml:space="preserve"> Uključene sve dobave materijala, rad, pomoćna sredstva, skela, predradnja, transporti, i sve drugo potrebno do gotovog proizvoda. U pogledu detalja obavezno konzultirati projektanta.
</t>
    </r>
  </si>
  <si>
    <r>
      <rPr>
        <b/>
        <sz val="10"/>
        <color indexed="8"/>
        <rFont val="Arial"/>
        <family val="2"/>
        <charset val="238"/>
      </rPr>
      <t>Napomena:</t>
    </r>
    <r>
      <rPr>
        <sz val="10"/>
        <color indexed="8"/>
        <rFont val="Arial"/>
        <family val="2"/>
        <charset val="238"/>
      </rPr>
      <t xml:space="preserve"> Uključene sve dobave materijala, rad, pomoćna sredstva, predradnje, transporti i sve drugo potrebno do gotovog proizvoda. U pogledu detalja obavezno konzultirati projektanta.
</t>
    </r>
  </si>
  <si>
    <t>PROZORI I VRATA UKUPNO KN:</t>
  </si>
  <si>
    <t>GIPSKARTONSKI RADOVI  UKUPNO KN:</t>
  </si>
  <si>
    <t>Nabava i ugradnja protupožarnih dvokrilnih zaokretnih  vrata,                       EI2 60-C,  svijetle dim. 180/230  cm, ugradnja u zid od opeke d=25 cm. Vrata se sastoje se od punog vratnog krila i dovratnika s brtvom, panik kvakom i pumpom za zatvaranje. U cijenu uključen sav potreban materijal i okov. Izgled stolarije prema nacrtima stavki. Prije ugradnje dimenzije otvora izmjeriri na licu mjesta te dimenziju prilagoditi izmjerenom stanju.</t>
  </si>
  <si>
    <r>
      <t>Nabava i ugradnja protupožarnih jednokrilnih zaokretnih  vrata,                           EI</t>
    </r>
    <r>
      <rPr>
        <sz val="8"/>
        <color indexed="8"/>
        <rFont val="Arial"/>
        <family val="2"/>
        <charset val="238"/>
      </rPr>
      <t>2</t>
    </r>
    <r>
      <rPr>
        <sz val="10"/>
        <color indexed="8"/>
        <rFont val="Arial"/>
        <family val="2"/>
        <charset val="238"/>
      </rPr>
      <t xml:space="preserve"> 60-C, svijetle dim. 90/230  cm, ugradnja u zid od opeke d=25 cm. Vrata se sastoje se od punog vratnog krila spanik kvakom i pumpom za zatvaranje. U cijenu uključen sav potreban materijal i okov. Izgled stolarije prema nacrtima stavki. Prije ugradnje dimenzije otvora izmjeriti na licu mjesta te dimenziju prilagoditi izmjerenom stanju.</t>
    </r>
  </si>
  <si>
    <t>Dobava i izrada pregradnih zidova ukupne debljine 12,5cm gips kartonskim pločama. Zidovi se sastoje od obostrano postavljenih gipskartonskih vodoodbojnih ploča 2x12,5mm. Ploče se postavljaju na dvostrukoj metalnoj podkonstrukciji od UV i CW profila širine 7,5 cm, sa toplinskom izolacijom od mineralne vune između ploča deblj. 10 cm(80 kg/m3). Komplet sa potrebnim niveliranjem, original pričvrsnim priborom, rubnom trakom za spajanje zida i stropa, obrada spojeva do bojanja. U cijenu je uključeno i izrađivanje svih prodora za instalacije. Obračun po m2 gotovog pregradnog zida.</t>
  </si>
  <si>
    <t>Dobava i izrada pregradnih zidova ukupne debljine 12,5cm gips kartonskim pločama. Zidovi se sastoje od obostrano postavljenih gipskartonskih ploča 2x12,5mm. Ploče se postavljaju na dvostrukoj metalnoj podkonstrukciji od UV i CW profila širine 7,5 cm, sa toplinskom izolacijom od mineralne vune između ploča deblj. 7,5 cm(80 kg/m3). Komplet sa potrebnim niveliranjem, original pričvrsnim priborom, rubnom trakom za spajanje zida i stropa, obrada spojeva do bojanja. U cijenu je uključeno i izrađivanje svih prodora za instalacije Obračun po m2 gotovog pregradnog zida.</t>
  </si>
  <si>
    <t>UKUPNO SOBOSL. LIČILAČKI RADOVI KN:</t>
  </si>
  <si>
    <t>UKUPNO PODOPOLAGAČKI RADOVI KN:</t>
  </si>
  <si>
    <t>UKUPNO OBRTNIČKI RADOVI KN:</t>
  </si>
  <si>
    <t>PRIPREMNI RADOVI UKUPNO KN:</t>
  </si>
  <si>
    <t>ZEMLJANI RADOVI UKUPNO KN:</t>
  </si>
  <si>
    <t>ARMIRANO BETONSKI RADOVI UKUPNO KN:</t>
  </si>
  <si>
    <t>ZIDARSKI RADOVI UKUPNO KN:</t>
  </si>
  <si>
    <t>IZOLATERSKI RADOVI UKUPNO KN:</t>
  </si>
  <si>
    <t>TESARSKI RADOVI UKUPNO N:</t>
  </si>
  <si>
    <t>KROVOPOKRIVAČKI RADOVI UKUPNO KN:</t>
  </si>
  <si>
    <t>UKUPNO LIMARSKI RADOVI I ODVODNJA OBORINSKE VODE KN:</t>
  </si>
  <si>
    <t>UKUPNO GRAĐEVINSKI RADOVI KN:</t>
  </si>
  <si>
    <t>UKUPNO GRAĐEVINSKI RADOVI kn:</t>
  </si>
  <si>
    <t xml:space="preserve">SVEUKUPNO KANALIZACIJA kn:                                                                                                                          </t>
  </si>
  <si>
    <t>UKUPNO SANITARNI UREĐAJI kn:</t>
  </si>
  <si>
    <t>MONTERSKI RADOVI</t>
  </si>
  <si>
    <t>UKUPNO MONTERSKI RADOVI kn:</t>
  </si>
  <si>
    <t>GRAĐEVINSKI RADOVI</t>
  </si>
  <si>
    <t>Ispitivanje kanalizacije na protočnost i vodotjesnost, te ishođenje odgovarajućeg atesta ovlaštene ustanove.</t>
  </si>
  <si>
    <t>V O D O V O D    I    K A N A L I Z A C I J A</t>
  </si>
  <si>
    <t>R  E  K  A  P  I  T  U  L  A  C  I  J  A</t>
  </si>
  <si>
    <t>A/</t>
  </si>
  <si>
    <t>B/</t>
  </si>
  <si>
    <t>C/</t>
  </si>
  <si>
    <t>VODOVOD ……………………………………………………………………</t>
  </si>
  <si>
    <t>KANALIZACIJA ………………………………………………………………</t>
  </si>
  <si>
    <t>SANITARNI UREĐAJI ………………………………………………………</t>
  </si>
  <si>
    <t>UKUPNO KN:</t>
  </si>
  <si>
    <t>SVEUKUPNO VODOVOD kn:</t>
  </si>
  <si>
    <t>SVEUKUPNO KN (bez PDV-a):</t>
  </si>
  <si>
    <r>
      <t xml:space="preserve">Dobava, montaža i spajanje ovjesne svjetiljke: Lona S 600 SOP 3600 lm 42 W 830 FO IP20 white, oznaka u projektu </t>
    </r>
    <r>
      <rPr>
        <b/>
        <sz val="10"/>
        <rFont val="Arial"/>
        <family val="2"/>
        <charset val="238"/>
      </rPr>
      <t>S1</t>
    </r>
    <r>
      <rPr>
        <sz val="10"/>
        <rFont val="Arial"/>
        <family val="2"/>
        <charset val="238"/>
      </rPr>
      <t>, ili jednakovrijedan proizvod: _________________________</t>
    </r>
  </si>
  <si>
    <r>
      <t xml:space="preserve">Dobava, montaža i spajanje zidne nadgradne svjetiljke:Minus C 3200 lm 37 W 830 L1975mm FO IP40 white, oznaka u projektu </t>
    </r>
    <r>
      <rPr>
        <b/>
        <sz val="10"/>
        <rFont val="Arial"/>
        <family val="2"/>
        <charset val="238"/>
      </rPr>
      <t>S7</t>
    </r>
    <r>
      <rPr>
        <sz val="10"/>
        <rFont val="Arial"/>
        <family val="2"/>
        <charset val="238"/>
      </rPr>
      <t>, ili jednakovrijedan proizvod: : ____________________</t>
    </r>
  </si>
  <si>
    <r>
      <t>Dobava, montaža i spajanje stropne vanjske nadgradne svjetiljke: Etea DI 1450 lm 13 W 830 FO IP65 white, oznaka u projektu V</t>
    </r>
    <r>
      <rPr>
        <b/>
        <sz val="10"/>
        <rFont val="Arial"/>
        <family val="2"/>
        <charset val="238"/>
      </rPr>
      <t>S1</t>
    </r>
    <r>
      <rPr>
        <sz val="10"/>
        <rFont val="Arial"/>
        <family val="2"/>
        <charset val="238"/>
      </rPr>
      <t>, ili jednakovrijedan proizvod:  __________________</t>
    </r>
  </si>
  <si>
    <r>
      <t xml:space="preserve">Dobava, montaža i spajanje stropne nadgradne svjetiljke: Etea DI 1450 lm 13 W 830 FO IP43 white, oznaka u projektu </t>
    </r>
    <r>
      <rPr>
        <b/>
        <sz val="10"/>
        <rFont val="Arial"/>
        <family val="2"/>
        <charset val="238"/>
      </rPr>
      <t>S10</t>
    </r>
    <r>
      <rPr>
        <sz val="10"/>
        <rFont val="Arial"/>
        <family val="2"/>
        <charset val="238"/>
      </rPr>
      <t>, ili jednakovrijedan proizvod: :__________________________</t>
    </r>
  </si>
  <si>
    <r>
      <t xml:space="preserve">Dobava, montaža i spajanje nadgradne protupanične svjetiljke: AXN univerzalni optic 6W LED 620 lm PREMIUM IP65 3h battery maintained/non-maintained with autotest white color, oznaka u projektu </t>
    </r>
    <r>
      <rPr>
        <b/>
        <sz val="10"/>
        <rFont val="Arial"/>
        <family val="2"/>
        <charset val="238"/>
      </rPr>
      <t>P1</t>
    </r>
    <r>
      <rPr>
        <sz val="10"/>
        <rFont val="Arial"/>
        <family val="2"/>
        <charset val="238"/>
      </rPr>
      <t>, ili jednakovrijedan proizvod:  _________________________________</t>
    </r>
  </si>
  <si>
    <r>
      <t xml:space="preserve">Dobava, montaža i spajanje nadgradne protupanične svjetiljke: AXN univerzalni optic 3W LED 390 lm PREMIUM IP65 3h battery maintained/non-maintained with autotest white color, oznaka u projektu </t>
    </r>
    <r>
      <rPr>
        <b/>
        <sz val="10"/>
        <rFont val="Arial"/>
        <family val="2"/>
        <charset val="238"/>
      </rPr>
      <t>P2</t>
    </r>
    <r>
      <rPr>
        <sz val="10"/>
        <rFont val="Arial"/>
        <family val="2"/>
        <charset val="238"/>
      </rPr>
      <t>, ili jednakovrijedan proizvod:  __________________________________</t>
    </r>
  </si>
  <si>
    <r>
      <t xml:space="preserve">Dobava, montaža i spajanje zidne nadgradne  svjetiljke:EXIT 1W LED 135 lm PREMIUM IP65 3h battery maintained/non-maintained with autotest white color, oznaka u projektu </t>
    </r>
    <r>
      <rPr>
        <b/>
        <sz val="10"/>
        <rFont val="Arial"/>
        <family val="2"/>
        <charset val="238"/>
      </rPr>
      <t>P3</t>
    </r>
    <r>
      <rPr>
        <sz val="10"/>
        <rFont val="Arial"/>
        <family val="2"/>
        <charset val="238"/>
      </rPr>
      <t>, ili jednakovrijedan proizvod:  ____________________________</t>
    </r>
  </si>
  <si>
    <r>
      <t xml:space="preserve">Dobava, montaža i spajanje zidne sigurnosne svjetiljke:EXIT 1W LED 135 lm PREMIUM IP65 3h battery maintained/non-maintained with autotest white color , oznaka u projektu </t>
    </r>
    <r>
      <rPr>
        <b/>
        <sz val="10"/>
        <rFont val="Arial"/>
        <family val="2"/>
        <charset val="238"/>
      </rPr>
      <t>P4</t>
    </r>
    <r>
      <rPr>
        <sz val="10"/>
        <rFont val="Arial"/>
        <family val="2"/>
        <charset val="238"/>
      </rPr>
      <t>, ili jednakovrijedan proizvod:  ______________________________</t>
    </r>
  </si>
  <si>
    <t>Dobava, montaža i spajanje izmjenične instalacijske sklopke tip kao TEM ili jednakovrijedan proizvod:  ____________________. Koji se sastoji od:</t>
  </si>
  <si>
    <t>Dobava, montaža i spajanje jednopolne instalacijske sklopke tip kao TEM ili jednakovrijedan proizvod: ____________________. Koji se sastoji od:</t>
  </si>
  <si>
    <t>Dobava, montaža i spajanje križne instalacijske sklopke tip kao TEM ili jednakovrijedan proizvod: ____________________. Koji se sastoji od:</t>
  </si>
  <si>
    <t>Dobava, ugradnja i spajanje nadžbuknog PIR senzora pokreta 360°, domet max 20m, maksimalne uklopne snage 2000W, tip kao STEINEL IS 3360 ili jednakovrijedan proizvod: ______________________________</t>
  </si>
  <si>
    <t xml:space="preserve"> - adapter za DIN nosač za 1 x TOOLLESS modul, prazan, tip kao SCHRACK HSERH010GS ili jednakovrijedan proizvod: _______________________________ - 4 kom</t>
  </si>
  <si>
    <t xml:space="preserve"> - koaksijalna F-F spojnica za razvod TV signala, tip kao SCHRACK HSEMRKFFWS ili jednakovrijedan proizvod: _______________________________ - 2 kom</t>
  </si>
  <si>
    <t xml:space="preserve"> - TOOLLESS LINE utični modul RJ45 cat.6A, oklopljenA, tip kao SCHRACK HSEMRJ6GWA ili jednakovrijedan proizvod: ________________________________ - 2 kom</t>
  </si>
  <si>
    <t>Dobava i postava prespojnog U/UTP kabela RJ45 na RJ45, duljine 1m, kategorije 6, sve komplet kao Schrack H6ULG01K0G ili jednakovrijedan proizvod: _____________________</t>
  </si>
  <si>
    <r>
      <t xml:space="preserve">Dobava, montaža i spajanje ovjesne svjetiljke:216 PR 2350 lm 23 W 830 FO 200x1200mm IP43 white, oznaka u projektu </t>
    </r>
    <r>
      <rPr>
        <b/>
        <sz val="10"/>
        <rFont val="Arial"/>
        <family val="2"/>
        <charset val="238"/>
      </rPr>
      <t>S5</t>
    </r>
    <r>
      <rPr>
        <sz val="10"/>
        <rFont val="Arial"/>
        <family val="2"/>
        <charset val="238"/>
      </rPr>
      <t>, ili jednakovrijedan proizvod:  ____________________</t>
    </r>
  </si>
  <si>
    <r>
      <t xml:space="preserve">Dobava, montaža i spajanje zidne nadgradne svjetiljke:Minus C 4600 lm 52 W 830 L2815mm FO IP40 white, oznaka u projektu </t>
    </r>
    <r>
      <rPr>
        <b/>
        <sz val="10"/>
        <rFont val="Arial"/>
        <family val="2"/>
        <charset val="238"/>
      </rPr>
      <t>S6</t>
    </r>
    <r>
      <rPr>
        <sz val="10"/>
        <rFont val="Arial"/>
        <family val="2"/>
        <charset val="238"/>
      </rPr>
      <t>, ili jednakovrijedan proizvod: ___________________</t>
    </r>
  </si>
  <si>
    <r>
      <t xml:space="preserve">Dobava, montaža i spajanje zidne nadgradne svjetiljke: Minus C 1400 lm 16 W 830 L855mm FO IP40 white, oznaka u projektu </t>
    </r>
    <r>
      <rPr>
        <b/>
        <sz val="10"/>
        <rFont val="Arial"/>
        <family val="2"/>
        <charset val="238"/>
      </rPr>
      <t>S8</t>
    </r>
    <r>
      <rPr>
        <sz val="10"/>
        <rFont val="Arial"/>
        <family val="2"/>
        <charset val="238"/>
      </rPr>
      <t>, ili jednakovrijedan proizvod: ___________________</t>
    </r>
  </si>
  <si>
    <r>
      <t xml:space="preserve">Dobava, montaža i spajanje stropne nadgradne svjetiljke: 5700 2950 lm 27 W 830 FO L1277mm IP66, oznaka u projektu </t>
    </r>
    <r>
      <rPr>
        <b/>
        <sz val="10"/>
        <rFont val="Arial"/>
        <family val="2"/>
        <charset val="238"/>
      </rPr>
      <t>S9</t>
    </r>
    <r>
      <rPr>
        <sz val="10"/>
        <rFont val="Arial"/>
        <family val="2"/>
        <charset val="238"/>
      </rPr>
      <t>, ili jednakovrijedan proizvod: ____________________</t>
    </r>
  </si>
  <si>
    <r>
      <t xml:space="preserve">Dobava, montaža i spajanje ovjesne svjetiljke: Lona S 400 SOP 2300 lm 25 W 830 FO IP20 white, oznaka u projektu </t>
    </r>
    <r>
      <rPr>
        <b/>
        <sz val="10"/>
        <rFont val="Arial"/>
        <family val="2"/>
        <charset val="238"/>
      </rPr>
      <t>S2</t>
    </r>
    <r>
      <rPr>
        <sz val="10"/>
        <rFont val="Arial"/>
        <family val="2"/>
        <charset val="238"/>
      </rPr>
      <t>, ili jednakovrijedan proizvod: __________________________</t>
    </r>
  </si>
  <si>
    <r>
      <t xml:space="preserve">Dobava, montaža i spajanje ovjesne svjetiljke:216 OP 2400 lm 28 W 830 FO 600x600mm IP43 white, oznaka u projektu </t>
    </r>
    <r>
      <rPr>
        <b/>
        <sz val="10"/>
        <rFont val="Arial"/>
        <family val="2"/>
        <charset val="238"/>
      </rPr>
      <t>S4</t>
    </r>
    <r>
      <rPr>
        <sz val="10"/>
        <rFont val="Arial"/>
        <family val="2"/>
        <charset val="238"/>
      </rPr>
      <t xml:space="preserve">, ili jednakovrijedan proizvod: __________________________                                                                                                                                     </t>
    </r>
  </si>
  <si>
    <t xml:space="preserve">Dobava i montaža PVC kanalizacionih cijevi i fazonskih komada, koje se brtve gumenom brtvom, za odvodnju otpadnih voda od sanitarnih uređaja. Predviđene su cijevi /kao proizvod npr. Rehau program Awadukt PVC , odnosno Wavin,  ili jednakovrijedan proizvod ____________________________________.
    Obračun se vrši po tekućem metru kompletno montirane i pričvršćene cijevi uključivo ispitivanje  protočnosti i nepropusnosti, uz dobavu odgovarajućeg atesta, sa svim spojnim i pomoćnim materijalom uz montažu, pričvršćenje i izolaciju.
   Fazonski komad se obračunava po 1 metru dužnom cijevi (prema glavnom profilu).
     D  250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</si>
</sst>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41A]d&quot;.&quot;mmm"/>
    <numFmt numFmtId="165" formatCode="#,##0.00&quot;      &quot;;#,##0.00&quot;      &quot;;&quot;-&quot;#&quot;      &quot;;&quot; &quot;@&quot; &quot;"/>
    <numFmt numFmtId="166" formatCode="#,##0.00\ &quot;kn&quot;"/>
    <numFmt numFmtId="167" formatCode="#,##0.00\ _k_n"/>
  </numFmts>
  <fonts count="71">
    <font>
      <sz val="10"/>
      <color indexed="8"/>
      <name val="Arial"/>
    </font>
    <font>
      <sz val="11"/>
      <color theme="1"/>
      <name val="Helvetica Neue"/>
      <family val="2"/>
      <charset val="238"/>
      <scheme val="minor"/>
    </font>
    <font>
      <b/>
      <sz val="13"/>
      <color indexed="8"/>
      <name val="Arial"/>
      <family val="2"/>
      <charset val="238"/>
    </font>
    <font>
      <b/>
      <sz val="11"/>
      <color indexed="8"/>
      <name val="Arial"/>
      <family val="2"/>
      <charset val="238"/>
    </font>
    <font>
      <sz val="11"/>
      <color indexed="8"/>
      <name val="Arial"/>
      <family val="2"/>
      <charset val="238"/>
    </font>
    <font>
      <b/>
      <sz val="10"/>
      <color indexed="8"/>
      <name val="Arial"/>
      <family val="2"/>
      <charset val="238"/>
    </font>
    <font>
      <sz val="10"/>
      <color indexed="12"/>
      <name val="Arial"/>
      <family val="2"/>
      <charset val="238"/>
    </font>
    <font>
      <sz val="11"/>
      <color indexed="13"/>
      <name val="Arial"/>
      <family val="2"/>
      <charset val="238"/>
    </font>
    <font>
      <b/>
      <sz val="11"/>
      <color indexed="13"/>
      <name val="Arial"/>
      <family val="2"/>
      <charset val="238"/>
    </font>
    <font>
      <sz val="10"/>
      <color indexed="8"/>
      <name val="Arial"/>
      <family val="2"/>
      <charset val="238"/>
    </font>
    <font>
      <sz val="10"/>
      <name val="Arial"/>
      <family val="2"/>
      <charset val="238"/>
    </font>
    <font>
      <sz val="10"/>
      <name val="Arial"/>
      <family val="2"/>
      <charset val="238"/>
    </font>
    <font>
      <sz val="10"/>
      <color indexed="8"/>
      <name val="Arial"/>
      <family val="2"/>
      <charset val="238"/>
    </font>
    <font>
      <sz val="11"/>
      <color indexed="8"/>
      <name val="Arial"/>
      <family val="2"/>
      <charset val="238"/>
    </font>
    <font>
      <b/>
      <sz val="10"/>
      <color indexed="8"/>
      <name val="Arial"/>
      <family val="2"/>
      <charset val="238"/>
    </font>
    <font>
      <u/>
      <sz val="10"/>
      <color indexed="8"/>
      <name val="Arial"/>
      <family val="2"/>
      <charset val="238"/>
    </font>
    <font>
      <b/>
      <sz val="14"/>
      <name val="Arial"/>
      <family val="2"/>
      <charset val="238"/>
    </font>
    <font>
      <b/>
      <sz val="12"/>
      <name val="Arial"/>
      <family val="2"/>
      <charset val="238"/>
    </font>
    <font>
      <sz val="12"/>
      <name val="Arial"/>
      <family val="2"/>
      <charset val="238"/>
    </font>
    <font>
      <b/>
      <sz val="11"/>
      <name val="Arial"/>
      <family val="2"/>
      <charset val="238"/>
    </font>
    <font>
      <sz val="9"/>
      <name val="Arial"/>
      <family val="2"/>
      <charset val="238"/>
    </font>
    <font>
      <b/>
      <u/>
      <sz val="14"/>
      <name val="Arial"/>
      <family val="2"/>
      <charset val="238"/>
    </font>
    <font>
      <b/>
      <u/>
      <sz val="12"/>
      <name val="Arial"/>
      <family val="2"/>
      <charset val="238"/>
    </font>
    <font>
      <sz val="12"/>
      <name val="Arial"/>
      <family val="2"/>
    </font>
    <font>
      <sz val="12"/>
      <color theme="1"/>
      <name val="Arial"/>
      <family val="2"/>
      <charset val="238"/>
    </font>
    <font>
      <sz val="12"/>
      <color rgb="FFFF0000"/>
      <name val="Arial"/>
      <family val="2"/>
      <charset val="238"/>
    </font>
    <font>
      <b/>
      <u/>
      <sz val="12"/>
      <color rgb="FFFF0000"/>
      <name val="Arial"/>
      <family val="2"/>
      <charset val="238"/>
    </font>
    <font>
      <sz val="11"/>
      <color theme="1"/>
      <name val="Liberation Sans"/>
      <family val="2"/>
      <charset val="238"/>
    </font>
    <font>
      <b/>
      <sz val="10"/>
      <color rgb="FF000000"/>
      <name val="Liberation Sans"/>
      <family val="2"/>
      <charset val="238"/>
    </font>
    <font>
      <sz val="10"/>
      <color rgb="FFFFFFFF"/>
      <name val="Liberation Sans"/>
      <family val="2"/>
      <charset val="238"/>
    </font>
    <font>
      <sz val="10"/>
      <color rgb="FFCC0000"/>
      <name val="Liberation Sans"/>
      <family val="2"/>
      <charset val="238"/>
    </font>
    <font>
      <b/>
      <sz val="10"/>
      <color rgb="FFFFFFFF"/>
      <name val="Liberation Sans"/>
      <family val="2"/>
      <charset val="238"/>
    </font>
    <font>
      <i/>
      <sz val="10"/>
      <color rgb="FF808080"/>
      <name val="Liberation Sans"/>
      <family val="2"/>
      <charset val="238"/>
    </font>
    <font>
      <sz val="10"/>
      <color rgb="FF006600"/>
      <name val="Liberation Sans"/>
      <family val="2"/>
      <charset val="238"/>
    </font>
    <font>
      <b/>
      <sz val="24"/>
      <color rgb="FF000000"/>
      <name val="Liberation Sans"/>
      <family val="2"/>
      <charset val="238"/>
    </font>
    <font>
      <sz val="18"/>
      <color rgb="FF000000"/>
      <name val="Liberation Sans"/>
      <family val="2"/>
      <charset val="238"/>
    </font>
    <font>
      <sz val="12"/>
      <color rgb="FF000000"/>
      <name val="Liberation Sans"/>
      <family val="2"/>
      <charset val="238"/>
    </font>
    <font>
      <u/>
      <sz val="10"/>
      <color rgb="FF0000EE"/>
      <name val="Liberation Sans"/>
      <family val="2"/>
      <charset val="238"/>
    </font>
    <font>
      <sz val="10"/>
      <color rgb="FF996600"/>
      <name val="Liberation Sans"/>
      <family val="2"/>
      <charset val="238"/>
    </font>
    <font>
      <sz val="10"/>
      <color rgb="FF333333"/>
      <name val="Liberation Sans"/>
      <family val="2"/>
      <charset val="238"/>
    </font>
    <font>
      <b/>
      <sz val="10"/>
      <color theme="1"/>
      <name val="Arial"/>
      <family val="2"/>
      <charset val="238"/>
    </font>
    <font>
      <b/>
      <sz val="11"/>
      <color rgb="FF000000"/>
      <name val="Calibri"/>
      <family val="2"/>
      <charset val="238"/>
    </font>
    <font>
      <sz val="11"/>
      <color rgb="FF000000"/>
      <name val="Calibri"/>
      <family val="2"/>
      <charset val="238"/>
    </font>
    <font>
      <sz val="11"/>
      <color rgb="FF111111"/>
      <name val="Liberation Sans"/>
      <family val="2"/>
      <charset val="238"/>
    </font>
    <font>
      <sz val="11"/>
      <color rgb="FF1C1C1C"/>
      <name val="Liberation Sans"/>
      <family val="2"/>
      <charset val="238"/>
    </font>
    <font>
      <b/>
      <sz val="11"/>
      <color theme="1"/>
      <name val="Liberation Sans"/>
      <family val="2"/>
      <charset val="238"/>
    </font>
    <font>
      <b/>
      <sz val="14"/>
      <color rgb="FF000000"/>
      <name val="Calibri"/>
      <family val="2"/>
      <charset val="238"/>
    </font>
    <font>
      <b/>
      <sz val="14"/>
      <color theme="1"/>
      <name val="Liberation Sans"/>
      <family val="2"/>
      <charset val="238"/>
    </font>
    <font>
      <sz val="11"/>
      <color rgb="FFFF0000"/>
      <name val="Calibri"/>
      <family val="2"/>
      <charset val="238"/>
    </font>
    <font>
      <sz val="11"/>
      <color theme="1"/>
      <name val="Calibri"/>
      <family val="2"/>
      <charset val="238"/>
    </font>
    <font>
      <b/>
      <sz val="11"/>
      <color theme="1"/>
      <name val="Calibri"/>
      <family val="2"/>
      <charset val="238"/>
    </font>
    <font>
      <sz val="10"/>
      <name val="Helv"/>
    </font>
    <font>
      <b/>
      <sz val="10"/>
      <name val="Arial"/>
      <family val="2"/>
    </font>
    <font>
      <b/>
      <sz val="10"/>
      <name val="Arial"/>
      <family val="2"/>
      <charset val="238"/>
    </font>
    <font>
      <sz val="8"/>
      <name val="Arial"/>
      <family val="2"/>
      <charset val="238"/>
    </font>
    <font>
      <sz val="10"/>
      <color theme="1"/>
      <name val="Arial"/>
      <family val="2"/>
      <charset val="238"/>
    </font>
    <font>
      <sz val="11"/>
      <name val="Arial"/>
      <family val="2"/>
      <charset val="238"/>
    </font>
    <font>
      <sz val="10"/>
      <color rgb="FF000000"/>
      <name val="Arial"/>
      <family val="2"/>
      <charset val="238"/>
    </font>
    <font>
      <sz val="12"/>
      <name val="Intra lighting 50 Regular"/>
      <family val="2"/>
    </font>
    <font>
      <sz val="10"/>
      <name val="Arial"/>
      <family val="2"/>
    </font>
    <font>
      <sz val="9"/>
      <name val="Arial"/>
      <family val="2"/>
    </font>
    <font>
      <sz val="11"/>
      <color theme="1"/>
      <name val="Arial"/>
      <family val="2"/>
      <charset val="238"/>
    </font>
    <font>
      <sz val="10"/>
      <color rgb="FFFF0000"/>
      <name val="Arial"/>
      <family val="2"/>
      <charset val="238"/>
    </font>
    <font>
      <sz val="10"/>
      <color indexed="8"/>
      <name val="Trebuchet MS"/>
      <family val="2"/>
      <charset val="238"/>
    </font>
    <font>
      <sz val="11"/>
      <color indexed="8"/>
      <name val="Trebuchet MS"/>
      <family val="2"/>
      <charset val="238"/>
    </font>
    <font>
      <b/>
      <sz val="14"/>
      <color indexed="8"/>
      <name val="Trebuchet MS"/>
      <family val="2"/>
      <charset val="238"/>
    </font>
    <font>
      <sz val="10"/>
      <color indexed="8"/>
      <name val="Arial"/>
    </font>
    <font>
      <sz val="8"/>
      <color indexed="8"/>
      <name val="Arial"/>
      <family val="2"/>
      <charset val="238"/>
    </font>
    <font>
      <b/>
      <u/>
      <sz val="11"/>
      <color indexed="8"/>
      <name val="Arial"/>
      <family val="2"/>
      <charset val="238"/>
    </font>
    <font>
      <b/>
      <sz val="10"/>
      <color rgb="FF000000"/>
      <name val="Calibri"/>
      <family val="2"/>
      <charset val="238"/>
    </font>
    <font>
      <b/>
      <sz val="12"/>
      <color indexed="8"/>
      <name val="Arial"/>
      <family val="2"/>
      <charset val="238"/>
    </font>
  </fonts>
  <fills count="15">
    <fill>
      <patternFill patternType="none"/>
    </fill>
    <fill>
      <patternFill patternType="gray125"/>
    </fill>
    <fill>
      <patternFill patternType="solid">
        <fgColor indexed="9"/>
        <bgColor auto="1"/>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5E0B4"/>
        <bgColor rgb="FFC5E0B4"/>
      </patternFill>
    </fill>
    <fill>
      <patternFill patternType="solid">
        <fgColor rgb="FF77BC65"/>
        <bgColor rgb="FF77BC65"/>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10"/>
      </left>
      <right style="thin">
        <color indexed="11"/>
      </right>
      <top style="thin">
        <color indexed="10"/>
      </top>
      <bottom style="thin">
        <color indexed="64"/>
      </bottom>
      <diagonal/>
    </border>
    <border>
      <left style="thin">
        <color indexed="11"/>
      </left>
      <right style="thin">
        <color indexed="11"/>
      </right>
      <top style="thin">
        <color indexed="10"/>
      </top>
      <bottom style="thin">
        <color indexed="64"/>
      </bottom>
      <diagonal/>
    </border>
    <border>
      <left style="thin">
        <color indexed="11"/>
      </left>
      <right style="thin">
        <color indexed="10"/>
      </right>
      <top style="thin">
        <color indexed="10"/>
      </top>
      <bottom style="thin">
        <color indexed="64"/>
      </bottom>
      <diagonal/>
    </border>
    <border>
      <left style="thin">
        <color indexed="10"/>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10"/>
      </right>
      <top style="thin">
        <color indexed="64"/>
      </top>
      <bottom style="thin">
        <color indexed="64"/>
      </bottom>
      <diagonal/>
    </border>
    <border>
      <left/>
      <right/>
      <top style="thick">
        <color indexed="10"/>
      </top>
      <bottom style="thin">
        <color indexed="8"/>
      </bottom>
      <diagonal/>
    </border>
    <border>
      <left/>
      <right/>
      <top style="thin">
        <color indexed="8"/>
      </top>
      <bottom/>
      <diagonal/>
    </border>
    <border>
      <left/>
      <right/>
      <top/>
      <bottom style="double">
        <color indexed="64"/>
      </bottom>
      <diagonal/>
    </border>
    <border>
      <left/>
      <right style="thin">
        <color indexed="64"/>
      </right>
      <top/>
      <bottom/>
      <diagonal/>
    </border>
    <border>
      <left/>
      <right/>
      <top style="thin">
        <color auto="1"/>
      </top>
      <bottom style="thin">
        <color auto="1"/>
      </bottom>
      <diagonal/>
    </border>
    <border>
      <left style="thin">
        <color indexed="11"/>
      </left>
      <right style="thin">
        <color indexed="8"/>
      </right>
      <top style="thin">
        <color indexed="8"/>
      </top>
      <bottom style="thin">
        <color indexed="8"/>
      </bottom>
      <diagonal/>
    </border>
    <border>
      <left style="thin">
        <color indexed="11"/>
      </left>
      <right style="thin">
        <color indexed="8"/>
      </right>
      <top/>
      <bottom style="thin">
        <color indexed="8"/>
      </bottom>
      <diagonal/>
    </border>
    <border>
      <left style="thin">
        <color indexed="11"/>
      </left>
      <right style="thin">
        <color indexed="8"/>
      </right>
      <top style="thin">
        <color indexed="8"/>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1"/>
      </right>
      <top style="thin">
        <color indexed="8"/>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11"/>
      </right>
      <top style="thin">
        <color indexed="8"/>
      </top>
      <bottom style="double">
        <color indexed="64"/>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11"/>
      </right>
      <top style="double">
        <color indexed="64"/>
      </top>
      <bottom style="thin">
        <color indexed="8"/>
      </bottom>
      <diagonal/>
    </border>
    <border>
      <left/>
      <right/>
      <top style="thin">
        <color auto="1"/>
      </top>
      <bottom style="thin">
        <color auto="1"/>
      </bottom>
      <diagonal/>
    </border>
  </borders>
  <cellStyleXfs count="76">
    <xf numFmtId="0" fontId="0" fillId="0" borderId="0" applyNumberFormat="0" applyFill="0" applyBorder="0" applyProtection="0">
      <alignment horizontal="justify"/>
    </xf>
    <xf numFmtId="0" fontId="10" fillId="0" borderId="2"/>
    <xf numFmtId="44" fontId="10" fillId="0" borderId="2" applyFont="0" applyFill="0" applyBorder="0" applyAlignment="0" applyProtection="0"/>
    <xf numFmtId="44" fontId="10" fillId="0" borderId="2" applyFont="0" applyFill="0" applyBorder="0" applyAlignment="0" applyProtection="0"/>
    <xf numFmtId="0" fontId="12" fillId="0" borderId="2" applyNumberFormat="0" applyFill="0" applyBorder="0" applyProtection="0">
      <alignment horizontal="justify"/>
    </xf>
    <xf numFmtId="0" fontId="12" fillId="0" borderId="2" applyNumberFormat="0" applyFill="0" applyBorder="0" applyProtection="0">
      <alignment horizontal="justify"/>
    </xf>
    <xf numFmtId="0" fontId="27" fillId="0" borderId="2"/>
    <xf numFmtId="0" fontId="28" fillId="0" borderId="2"/>
    <xf numFmtId="0" fontId="29" fillId="3" borderId="2"/>
    <xf numFmtId="0" fontId="29" fillId="4" borderId="2"/>
    <xf numFmtId="0" fontId="28" fillId="5" borderId="2"/>
    <xf numFmtId="0" fontId="30" fillId="6" borderId="2"/>
    <xf numFmtId="0" fontId="31" fillId="7" borderId="2"/>
    <xf numFmtId="165" fontId="27" fillId="0" borderId="2"/>
    <xf numFmtId="0" fontId="32" fillId="0" borderId="2"/>
    <xf numFmtId="0" fontId="33" fillId="8" borderId="2"/>
    <xf numFmtId="0" fontId="34" fillId="0" borderId="2"/>
    <xf numFmtId="0" fontId="35" fillId="0" borderId="2"/>
    <xf numFmtId="0" fontId="36" fillId="0" borderId="2"/>
    <xf numFmtId="0" fontId="37" fillId="0" borderId="2"/>
    <xf numFmtId="0" fontId="38" fillId="9" borderId="2"/>
    <xf numFmtId="0" fontId="39" fillId="9" borderId="19"/>
    <xf numFmtId="0" fontId="27" fillId="0" borderId="2"/>
    <xf numFmtId="0" fontId="27" fillId="0" borderId="2"/>
    <xf numFmtId="0" fontId="30" fillId="0" borderId="2"/>
    <xf numFmtId="43" fontId="27" fillId="0" borderId="2" applyFont="0" applyFill="0" applyBorder="0" applyAlignment="0" applyProtection="0"/>
    <xf numFmtId="0" fontId="51" fillId="0" borderId="2"/>
    <xf numFmtId="0" fontId="11" fillId="0" borderId="2"/>
    <xf numFmtId="0" fontId="11" fillId="0" borderId="2"/>
    <xf numFmtId="0" fontId="11" fillId="0" borderId="2"/>
    <xf numFmtId="0" fontId="1" fillId="0" borderId="2"/>
    <xf numFmtId="0" fontId="11" fillId="0" borderId="2"/>
    <xf numFmtId="0" fontId="51" fillId="0" borderId="2"/>
    <xf numFmtId="0" fontId="11" fillId="0" borderId="2"/>
    <xf numFmtId="9" fontId="11" fillId="0" borderId="2" applyFont="0" applyFill="0" applyBorder="0" applyAlignment="0" applyProtection="0"/>
    <xf numFmtId="0" fontId="11" fillId="0" borderId="2"/>
    <xf numFmtId="44" fontId="1" fillId="0" borderId="2" applyFont="0" applyFill="0" applyBorder="0" applyAlignment="0" applyProtection="0"/>
    <xf numFmtId="0" fontId="11" fillId="0" borderId="2"/>
    <xf numFmtId="0" fontId="11" fillId="0" borderId="2"/>
    <xf numFmtId="0" fontId="11" fillId="0" borderId="2"/>
    <xf numFmtId="0" fontId="11" fillId="0" borderId="2"/>
    <xf numFmtId="0" fontId="11" fillId="0" borderId="2"/>
    <xf numFmtId="0" fontId="11" fillId="0" borderId="2"/>
    <xf numFmtId="0" fontId="66" fillId="0" borderId="2" applyNumberFormat="0" applyFill="0" applyBorder="0" applyProtection="0">
      <alignment horizontal="justify"/>
    </xf>
    <xf numFmtId="0" fontId="9" fillId="0" borderId="2" applyNumberFormat="0" applyFill="0" applyBorder="0" applyProtection="0">
      <alignment horizontal="justify"/>
    </xf>
    <xf numFmtId="0" fontId="9" fillId="0" borderId="2" applyNumberFormat="0" applyFill="0" applyBorder="0" applyProtection="0">
      <alignment horizontal="justify"/>
    </xf>
    <xf numFmtId="0" fontId="10" fillId="0" borderId="2"/>
    <xf numFmtId="0" fontId="10" fillId="0" borderId="2"/>
    <xf numFmtId="0" fontId="10" fillId="0" borderId="2"/>
    <xf numFmtId="0" fontId="10" fillId="0" borderId="2"/>
    <xf numFmtId="0" fontId="10" fillId="0" borderId="2"/>
    <xf numFmtId="9" fontId="10" fillId="0" borderId="2" applyFont="0" applyFill="0" applyBorder="0" applyAlignment="0" applyProtection="0"/>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66" fillId="0" borderId="2" applyNumberFormat="0" applyFill="0" applyBorder="0" applyProtection="0">
      <alignment horizontal="justify"/>
    </xf>
    <xf numFmtId="0" fontId="9" fillId="0" borderId="2" applyNumberFormat="0" applyFill="0" applyBorder="0" applyProtection="0">
      <alignment horizontal="justify"/>
    </xf>
    <xf numFmtId="0" fontId="9" fillId="0" borderId="2" applyNumberFormat="0" applyFill="0" applyBorder="0" applyProtection="0">
      <alignment horizontal="justify"/>
    </xf>
    <xf numFmtId="0" fontId="66" fillId="0" borderId="2" applyNumberFormat="0" applyFill="0" applyBorder="0" applyProtection="0">
      <alignment horizontal="justify"/>
    </xf>
    <xf numFmtId="0" fontId="10" fillId="0" borderId="2"/>
    <xf numFmtId="0" fontId="10" fillId="0" borderId="2"/>
    <xf numFmtId="0" fontId="10" fillId="0" borderId="2"/>
    <xf numFmtId="0" fontId="10" fillId="0" borderId="2"/>
    <xf numFmtId="0" fontId="10" fillId="0" borderId="2"/>
    <xf numFmtId="9" fontId="10" fillId="0" borderId="2" applyFont="0" applyFill="0" applyBorder="0" applyAlignment="0" applyProtection="0"/>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cellStyleXfs>
  <cellXfs count="593">
    <xf numFmtId="0" fontId="0" fillId="0" borderId="0" xfId="0" applyFont="1" applyAlignment="1">
      <alignment horizontal="justify"/>
    </xf>
    <xf numFmtId="0" fontId="0" fillId="0" borderId="0" xfId="0" applyNumberFormat="1" applyFont="1" applyAlignment="1">
      <alignment horizontal="justify"/>
    </xf>
    <xf numFmtId="49" fontId="0" fillId="2" borderId="1" xfId="0" applyNumberFormat="1" applyFont="1" applyFill="1" applyBorder="1" applyAlignment="1">
      <alignment horizontal="center" vertical="top" wrapText="1"/>
    </xf>
    <xf numFmtId="49" fontId="0" fillId="2" borderId="1" xfId="0" applyNumberFormat="1" applyFont="1" applyFill="1" applyBorder="1" applyAlignment="1">
      <alignment horizontal="center"/>
    </xf>
    <xf numFmtId="0" fontId="0" fillId="0" borderId="0" xfId="0" applyNumberFormat="1" applyFont="1" applyAlignment="1">
      <alignment horizontal="justify"/>
    </xf>
    <xf numFmtId="0" fontId="0" fillId="0" borderId="0" xfId="0" applyNumberFormat="1" applyFont="1" applyAlignment="1">
      <alignment horizontal="justify"/>
    </xf>
    <xf numFmtId="0" fontId="0" fillId="2" borderId="2" xfId="0" applyFont="1" applyFill="1" applyBorder="1" applyAlignment="1">
      <alignment horizontal="justify"/>
    </xf>
    <xf numFmtId="0" fontId="17" fillId="0"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8" fillId="0" borderId="6" xfId="0" applyFont="1" applyFill="1" applyBorder="1" applyAlignment="1">
      <alignment horizontal="center" vertical="top" wrapText="1"/>
    </xf>
    <xf numFmtId="0" fontId="18" fillId="0" borderId="7" xfId="0" applyFont="1" applyBorder="1" applyAlignment="1">
      <alignment horizontal="left" vertical="center" wrapText="1"/>
    </xf>
    <xf numFmtId="0" fontId="20" fillId="0" borderId="6" xfId="0" applyFont="1" applyFill="1" applyBorder="1" applyAlignment="1">
      <alignment horizontal="center" vertical="top"/>
    </xf>
    <xf numFmtId="0" fontId="20" fillId="0" borderId="8" xfId="0" applyFont="1" applyBorder="1" applyAlignment="1">
      <alignment horizontal="center" vertical="top"/>
    </xf>
    <xf numFmtId="2" fontId="20" fillId="0" borderId="8" xfId="0" applyNumberFormat="1" applyFont="1" applyBorder="1" applyAlignment="1">
      <alignment horizontal="center" vertical="center"/>
    </xf>
    <xf numFmtId="0" fontId="20" fillId="0" borderId="10" xfId="0" applyFont="1" applyFill="1" applyBorder="1" applyAlignment="1">
      <alignment horizontal="center" vertical="top"/>
    </xf>
    <xf numFmtId="0" fontId="20" fillId="0" borderId="11" xfId="0" applyFont="1" applyBorder="1" applyAlignment="1">
      <alignment horizontal="center" vertical="top"/>
    </xf>
    <xf numFmtId="2" fontId="20" fillId="0" borderId="11" xfId="0" applyNumberFormat="1" applyFont="1" applyBorder="1" applyAlignment="1">
      <alignment horizontal="center" vertical="center"/>
    </xf>
    <xf numFmtId="0" fontId="20" fillId="0" borderId="13" xfId="0" applyFont="1" applyFill="1" applyBorder="1" applyAlignment="1">
      <alignment horizontal="center" vertical="top"/>
    </xf>
    <xf numFmtId="0" fontId="20" fillId="0" borderId="14" xfId="0" applyFont="1" applyBorder="1" applyAlignment="1">
      <alignment horizontal="center" vertical="top"/>
    </xf>
    <xf numFmtId="2" fontId="20" fillId="0" borderId="14" xfId="0" applyNumberFormat="1" applyFont="1" applyBorder="1" applyAlignment="1">
      <alignment horizontal="center" vertical="center"/>
    </xf>
    <xf numFmtId="0" fontId="18" fillId="0" borderId="0" xfId="0" applyFont="1" applyFill="1" applyAlignment="1">
      <alignment horizontal="center" vertical="top"/>
    </xf>
    <xf numFmtId="0" fontId="18" fillId="0" borderId="2" xfId="0" applyFont="1" applyFill="1" applyBorder="1" applyAlignment="1">
      <alignment horizontal="center" vertical="center"/>
    </xf>
    <xf numFmtId="0" fontId="18" fillId="0" borderId="2" xfId="0" applyFont="1" applyBorder="1" applyAlignment="1">
      <alignment horizontal="center" wrapText="1"/>
    </xf>
    <xf numFmtId="4" fontId="18" fillId="0" borderId="2" xfId="0" applyNumberFormat="1" applyFont="1" applyBorder="1" applyAlignment="1">
      <alignment horizontal="center"/>
    </xf>
    <xf numFmtId="0" fontId="23" fillId="0" borderId="2" xfId="0" applyNumberFormat="1" applyFont="1" applyBorder="1" applyAlignment="1">
      <alignment horizontal="center" wrapText="1"/>
    </xf>
    <xf numFmtId="0" fontId="18" fillId="0" borderId="2" xfId="0" applyFont="1" applyBorder="1" applyAlignment="1">
      <alignment horizontal="center"/>
    </xf>
    <xf numFmtId="0" fontId="18" fillId="0" borderId="2" xfId="0" applyFont="1" applyBorder="1" applyAlignment="1">
      <alignment horizontal="left" vertical="top" wrapText="1"/>
    </xf>
    <xf numFmtId="0" fontId="25" fillId="0" borderId="2" xfId="0" applyFont="1" applyFill="1" applyBorder="1" applyAlignment="1">
      <alignment horizontal="left" vertical="top" wrapText="1"/>
    </xf>
    <xf numFmtId="0" fontId="23" fillId="0" borderId="2" xfId="0" applyFont="1" applyBorder="1" applyAlignment="1">
      <alignment horizontal="center" wrapText="1"/>
    </xf>
    <xf numFmtId="0" fontId="18" fillId="0" borderId="2" xfId="0" applyFont="1" applyBorder="1" applyAlignment="1">
      <alignment vertical="center" wrapText="1"/>
    </xf>
    <xf numFmtId="0" fontId="25" fillId="0" borderId="2" xfId="0" applyFont="1" applyFill="1" applyBorder="1" applyAlignment="1">
      <alignment horizontal="center" vertical="top"/>
    </xf>
    <xf numFmtId="0" fontId="17" fillId="0" borderId="2" xfId="0" applyFont="1" applyFill="1" applyBorder="1" applyAlignment="1">
      <alignment horizontal="center" vertical="center"/>
    </xf>
    <xf numFmtId="0" fontId="18" fillId="0" borderId="2" xfId="0" applyFont="1" applyFill="1" applyBorder="1" applyAlignment="1">
      <alignment horizontal="center" vertical="top"/>
    </xf>
    <xf numFmtId="0" fontId="25" fillId="0" borderId="2" xfId="0" applyFont="1" applyBorder="1" applyAlignment="1">
      <alignment horizontal="center"/>
    </xf>
    <xf numFmtId="0" fontId="27" fillId="0" borderId="2" xfId="6"/>
    <xf numFmtId="0" fontId="40" fillId="10" borderId="22" xfId="6" applyFont="1" applyFill="1" applyBorder="1" applyAlignment="1">
      <alignment horizontal="left"/>
    </xf>
    <xf numFmtId="0" fontId="41" fillId="0" borderId="2" xfId="6" applyFont="1" applyAlignment="1">
      <alignment horizontal="center" vertical="center"/>
    </xf>
    <xf numFmtId="0" fontId="41" fillId="0" borderId="21" xfId="6" applyFont="1" applyBorder="1" applyAlignment="1">
      <alignment horizontal="right"/>
    </xf>
    <xf numFmtId="0" fontId="41" fillId="0" borderId="23" xfId="6" applyFont="1" applyBorder="1" applyAlignment="1">
      <alignment horizontal="right"/>
    </xf>
    <xf numFmtId="0" fontId="42" fillId="0" borderId="2" xfId="6" applyFont="1" applyAlignment="1">
      <alignment horizontal="right"/>
    </xf>
    <xf numFmtId="4" fontId="42" fillId="0" borderId="2" xfId="6" applyNumberFormat="1" applyFont="1" applyAlignment="1">
      <alignment horizontal="right"/>
    </xf>
    <xf numFmtId="0" fontId="41" fillId="0" borderId="2" xfId="6" applyFont="1" applyAlignment="1">
      <alignment horizontal="right"/>
    </xf>
    <xf numFmtId="0" fontId="41" fillId="0" borderId="21" xfId="6" applyFont="1" applyBorder="1" applyAlignment="1">
      <alignment horizontal="center"/>
    </xf>
    <xf numFmtId="0" fontId="41" fillId="0" borderId="24" xfId="6" applyFont="1" applyBorder="1" applyAlignment="1">
      <alignment horizontal="right"/>
    </xf>
    <xf numFmtId="0" fontId="42" fillId="0" borderId="2" xfId="6" applyFont="1" applyAlignment="1">
      <alignment horizontal="center"/>
    </xf>
    <xf numFmtId="4" fontId="42" fillId="0" borderId="2" xfId="13" applyNumberFormat="1" applyFont="1" applyAlignment="1">
      <alignment horizontal="right"/>
    </xf>
    <xf numFmtId="4" fontId="41" fillId="0" borderId="21" xfId="13" applyNumberFormat="1" applyFont="1" applyBorder="1" applyAlignment="1">
      <alignment horizontal="right"/>
    </xf>
    <xf numFmtId="4" fontId="41" fillId="0" borderId="21" xfId="6" applyNumberFormat="1" applyFont="1" applyBorder="1" applyAlignment="1">
      <alignment horizontal="right"/>
    </xf>
    <xf numFmtId="4" fontId="41" fillId="0" borderId="2" xfId="6" applyNumberFormat="1" applyFont="1" applyAlignment="1">
      <alignment horizontal="right"/>
    </xf>
    <xf numFmtId="4" fontId="27" fillId="0" borderId="2" xfId="6" applyNumberFormat="1" applyAlignment="1">
      <alignment horizontal="right"/>
    </xf>
    <xf numFmtId="4" fontId="45" fillId="0" borderId="21" xfId="6" applyNumberFormat="1" applyFont="1" applyBorder="1" applyAlignment="1">
      <alignment horizontal="right"/>
    </xf>
    <xf numFmtId="4" fontId="45" fillId="0" borderId="21" xfId="6" applyNumberFormat="1" applyFont="1" applyBorder="1"/>
    <xf numFmtId="4" fontId="27" fillId="0" borderId="2" xfId="6" applyNumberFormat="1"/>
    <xf numFmtId="4" fontId="47" fillId="11" borderId="2" xfId="6" applyNumberFormat="1" applyFont="1" applyFill="1" applyAlignment="1">
      <alignment horizontal="right"/>
    </xf>
    <xf numFmtId="4" fontId="48" fillId="0" borderId="2" xfId="13" applyNumberFormat="1" applyFont="1" applyAlignment="1">
      <alignment horizontal="right"/>
    </xf>
    <xf numFmtId="0" fontId="41" fillId="0" borderId="2" xfId="6" applyFont="1" applyBorder="1" applyAlignment="1">
      <alignment horizontal="center"/>
    </xf>
    <xf numFmtId="4" fontId="41" fillId="0" borderId="2" xfId="6" applyNumberFormat="1" applyFont="1" applyBorder="1" applyAlignment="1">
      <alignment horizontal="right"/>
    </xf>
    <xf numFmtId="4" fontId="41" fillId="0" borderId="2" xfId="13" applyNumberFormat="1" applyFont="1" applyBorder="1" applyAlignment="1">
      <alignment horizontal="right"/>
    </xf>
    <xf numFmtId="4" fontId="49" fillId="0" borderId="2" xfId="13" applyNumberFormat="1" applyFont="1" applyAlignment="1">
      <alignment horizontal="right"/>
    </xf>
    <xf numFmtId="4" fontId="49" fillId="0" borderId="2" xfId="6" applyNumberFormat="1" applyFont="1" applyBorder="1" applyAlignment="1">
      <alignment horizontal="right"/>
    </xf>
    <xf numFmtId="4" fontId="49" fillId="0" borderId="2" xfId="6" applyNumberFormat="1" applyFont="1" applyAlignment="1">
      <alignment horizontal="right"/>
    </xf>
    <xf numFmtId="4" fontId="0" fillId="0" borderId="0" xfId="0" applyNumberFormat="1" applyFont="1" applyAlignment="1">
      <alignment horizontal="justify"/>
    </xf>
    <xf numFmtId="0" fontId="11" fillId="0" borderId="0" xfId="0" applyFont="1" applyAlignment="1"/>
    <xf numFmtId="0" fontId="11" fillId="0" borderId="0" xfId="0" applyFont="1" applyAlignment="1">
      <alignment horizontal="right" vertical="center"/>
    </xf>
    <xf numFmtId="49" fontId="52" fillId="12" borderId="17" xfId="26" applyNumberFormat="1" applyFont="1" applyFill="1" applyBorder="1" applyAlignment="1">
      <alignment horizontal="center" vertical="top" wrapText="1"/>
    </xf>
    <xf numFmtId="0" fontId="11" fillId="12" borderId="25" xfId="26" applyFont="1" applyFill="1" applyBorder="1" applyAlignment="1">
      <alignment horizontal="center" vertical="center" wrapText="1"/>
    </xf>
    <xf numFmtId="0" fontId="52" fillId="12" borderId="25" xfId="26" applyFont="1" applyFill="1" applyBorder="1" applyAlignment="1">
      <alignment horizontal="center" vertical="center" wrapText="1"/>
    </xf>
    <xf numFmtId="0" fontId="11" fillId="0" borderId="2" xfId="0" applyFont="1" applyBorder="1" applyAlignment="1"/>
    <xf numFmtId="49" fontId="19" fillId="0" borderId="2" xfId="26" applyNumberFormat="1" applyFont="1" applyFill="1" applyBorder="1" applyAlignment="1">
      <alignment horizontal="center" vertical="center" wrapText="1"/>
    </xf>
    <xf numFmtId="49" fontId="53" fillId="0" borderId="0" xfId="0" applyNumberFormat="1" applyFont="1" applyAlignment="1">
      <alignment horizontal="justify" vertical="top"/>
    </xf>
    <xf numFmtId="0" fontId="11" fillId="0" borderId="2" xfId="26" applyFont="1" applyFill="1" applyBorder="1" applyAlignment="1">
      <alignment horizontal="center" vertical="center" wrapText="1"/>
    </xf>
    <xf numFmtId="0" fontId="52" fillId="0" borderId="2" xfId="26" applyFont="1" applyFill="1" applyBorder="1" applyAlignment="1">
      <alignment horizontal="center" vertical="center" wrapText="1"/>
    </xf>
    <xf numFmtId="0" fontId="11" fillId="0" borderId="2" xfId="0" applyFont="1" applyFill="1" applyBorder="1" applyAlignment="1"/>
    <xf numFmtId="49" fontId="11" fillId="0" borderId="2" xfId="26" applyNumberFormat="1" applyFont="1" applyFill="1" applyBorder="1" applyAlignment="1">
      <alignment horizontal="center" vertical="top" wrapText="1"/>
    </xf>
    <xf numFmtId="0" fontId="11" fillId="0" borderId="2" xfId="26" applyFont="1" applyFill="1" applyBorder="1" applyAlignment="1">
      <alignment horizontal="center" wrapText="1"/>
    </xf>
    <xf numFmtId="4" fontId="11" fillId="0" borderId="2" xfId="0" applyNumberFormat="1" applyFont="1" applyBorder="1" applyAlignment="1">
      <alignment horizontal="right"/>
    </xf>
    <xf numFmtId="2" fontId="11" fillId="0" borderId="2" xfId="26" applyNumberFormat="1" applyFont="1" applyFill="1" applyBorder="1" applyAlignment="1">
      <alignment horizontal="right" wrapText="1"/>
    </xf>
    <xf numFmtId="2" fontId="11" fillId="0" borderId="2" xfId="0" applyNumberFormat="1" applyFont="1" applyFill="1" applyBorder="1" applyAlignment="1">
      <alignment horizontal="right"/>
    </xf>
    <xf numFmtId="49" fontId="11" fillId="0" borderId="0" xfId="0" applyNumberFormat="1" applyFont="1" applyAlignment="1">
      <alignment horizontal="justify" vertical="top"/>
    </xf>
    <xf numFmtId="4" fontId="54" fillId="0" borderId="2" xfId="27" applyNumberFormat="1" applyFont="1" applyFill="1" applyBorder="1" applyAlignment="1" applyProtection="1">
      <alignment horizontal="left" wrapText="1"/>
      <protection locked="0"/>
    </xf>
    <xf numFmtId="0" fontId="11" fillId="0" borderId="2" xfId="28" applyFont="1" applyFill="1" applyBorder="1" applyAlignment="1" applyProtection="1">
      <alignment horizontal="center"/>
    </xf>
    <xf numFmtId="0" fontId="0" fillId="0" borderId="0" xfId="0" applyAlignment="1"/>
    <xf numFmtId="4" fontId="53" fillId="0" borderId="2" xfId="0" applyNumberFormat="1" applyFont="1" applyBorder="1" applyAlignment="1">
      <alignment horizontal="right"/>
    </xf>
    <xf numFmtId="4" fontId="53" fillId="0" borderId="0" xfId="0" applyNumberFormat="1" applyFont="1" applyAlignment="1"/>
    <xf numFmtId="49" fontId="19" fillId="0" borderId="2" xfId="0" applyNumberFormat="1" applyFont="1" applyBorder="1" applyAlignment="1">
      <alignment horizontal="center" vertical="top"/>
    </xf>
    <xf numFmtId="0" fontId="56" fillId="0" borderId="2" xfId="0" applyFont="1" applyBorder="1" applyAlignment="1">
      <alignment horizontal="center" vertical="top"/>
    </xf>
    <xf numFmtId="4" fontId="11" fillId="0" borderId="2" xfId="0" applyNumberFormat="1" applyFont="1" applyBorder="1" applyAlignment="1">
      <alignment vertical="top"/>
    </xf>
    <xf numFmtId="49" fontId="11" fillId="0" borderId="2" xfId="0" applyNumberFormat="1" applyFont="1" applyBorder="1" applyAlignment="1">
      <alignment horizontal="center" vertical="top"/>
    </xf>
    <xf numFmtId="0" fontId="11" fillId="0" borderId="2" xfId="0" applyFont="1" applyBorder="1" applyAlignment="1">
      <alignment horizontal="center" vertical="top"/>
    </xf>
    <xf numFmtId="0" fontId="11" fillId="0" borderId="0" xfId="0" applyFont="1" applyFill="1" applyAlignment="1">
      <alignment horizontal="center"/>
    </xf>
    <xf numFmtId="49" fontId="11" fillId="0" borderId="2" xfId="26" applyNumberFormat="1" applyFont="1" applyFill="1" applyBorder="1" applyAlignment="1">
      <alignment horizontal="center" vertical="center" wrapText="1"/>
    </xf>
    <xf numFmtId="0" fontId="11" fillId="0" borderId="2" xfId="31" applyFont="1" applyBorder="1" applyAlignment="1">
      <alignment horizontal="center"/>
    </xf>
    <xf numFmtId="49" fontId="11" fillId="0" borderId="2" xfId="31" applyNumberFormat="1" applyFont="1" applyBorder="1" applyAlignment="1">
      <alignment horizontal="justify" vertical="top"/>
    </xf>
    <xf numFmtId="166" fontId="58" fillId="0" borderId="2" xfId="0" applyNumberFormat="1" applyFont="1" applyBorder="1" applyAlignment="1" applyProtection="1">
      <alignment horizontal="right" vertical="center"/>
      <protection locked="0"/>
    </xf>
    <xf numFmtId="0" fontId="59" fillId="0" borderId="2" xfId="32" applyFont="1" applyAlignment="1">
      <alignment horizontal="center"/>
    </xf>
    <xf numFmtId="0" fontId="60" fillId="0" borderId="2" xfId="32" applyFont="1" applyAlignment="1">
      <alignment horizontal="justify" vertical="top"/>
    </xf>
    <xf numFmtId="0" fontId="11" fillId="0" borderId="0" xfId="0" applyFont="1" applyAlignment="1">
      <alignment horizontal="center" vertical="top"/>
    </xf>
    <xf numFmtId="0" fontId="11" fillId="0" borderId="2" xfId="33" applyFont="1" applyBorder="1" applyAlignment="1">
      <alignment horizontal="center" wrapText="1"/>
    </xf>
    <xf numFmtId="0" fontId="11" fillId="0" borderId="2" xfId="33" applyNumberFormat="1" applyFont="1" applyBorder="1" applyAlignment="1">
      <alignment horizontal="center" wrapText="1"/>
    </xf>
    <xf numFmtId="0" fontId="11" fillId="0" borderId="2" xfId="33" applyFont="1" applyAlignment="1" applyProtection="1">
      <alignment horizontal="center" wrapText="1"/>
      <protection locked="0"/>
    </xf>
    <xf numFmtId="0" fontId="11" fillId="0" borderId="2" xfId="33" applyFont="1" applyBorder="1" applyAlignment="1" applyProtection="1">
      <alignment horizontal="center" wrapText="1"/>
      <protection locked="0"/>
    </xf>
    <xf numFmtId="4" fontId="11" fillId="0" borderId="2" xfId="0" applyNumberFormat="1" applyFont="1" applyFill="1" applyBorder="1" applyAlignment="1">
      <alignment horizontal="right"/>
    </xf>
    <xf numFmtId="0" fontId="55" fillId="0" borderId="0" xfId="0" applyFont="1" applyAlignment="1">
      <alignment horizontal="center" vertical="top"/>
    </xf>
    <xf numFmtId="0" fontId="55" fillId="0" borderId="0" xfId="0" applyFont="1" applyAlignment="1">
      <alignment horizontal="center" wrapText="1"/>
    </xf>
    <xf numFmtId="167" fontId="55" fillId="0" borderId="0" xfId="0" applyNumberFormat="1" applyFont="1" applyAlignment="1">
      <alignment horizontal="right" wrapText="1"/>
    </xf>
    <xf numFmtId="0" fontId="55" fillId="0" borderId="0" xfId="0" applyFont="1" applyFill="1" applyAlignment="1">
      <alignment horizontal="center" vertical="top"/>
    </xf>
    <xf numFmtId="0" fontId="55" fillId="0" borderId="0" xfId="0" applyFont="1" applyFill="1" applyAlignment="1">
      <alignment horizontal="center" wrapText="1"/>
    </xf>
    <xf numFmtId="167" fontId="55" fillId="0" borderId="0" xfId="0" applyNumberFormat="1" applyFont="1" applyFill="1" applyAlignment="1">
      <alignment horizontal="right" wrapText="1"/>
    </xf>
    <xf numFmtId="0" fontId="11" fillId="0" borderId="2" xfId="35" applyFont="1" applyAlignment="1">
      <alignment horizontal="center"/>
    </xf>
    <xf numFmtId="0" fontId="11" fillId="0" borderId="2" xfId="35" applyFont="1" applyFill="1" applyBorder="1" applyAlignment="1">
      <alignment horizontal="center"/>
    </xf>
    <xf numFmtId="0" fontId="11" fillId="0" borderId="2" xfId="0" applyFont="1" applyBorder="1" applyAlignment="1">
      <alignment horizontal="center"/>
    </xf>
    <xf numFmtId="0" fontId="11" fillId="0" borderId="2" xfId="35" applyFont="1" applyFill="1" applyAlignment="1">
      <alignment horizontal="center"/>
    </xf>
    <xf numFmtId="166" fontId="11" fillId="0" borderId="2" xfId="0" applyNumberFormat="1" applyFont="1" applyBorder="1" applyAlignment="1">
      <alignment vertical="top"/>
    </xf>
    <xf numFmtId="166" fontId="11" fillId="0" borderId="2" xfId="0" applyNumberFormat="1" applyFont="1" applyBorder="1" applyAlignment="1"/>
    <xf numFmtId="0" fontId="11" fillId="0" borderId="2" xfId="37" applyFill="1" applyAlignment="1">
      <alignment horizontal="center" vertical="top"/>
    </xf>
    <xf numFmtId="0" fontId="11" fillId="0" borderId="2" xfId="37" applyFill="1" applyAlignment="1">
      <alignment horizontal="center"/>
    </xf>
    <xf numFmtId="166" fontId="11" fillId="0" borderId="2" xfId="37" applyNumberFormat="1" applyFill="1" applyAlignment="1">
      <alignment horizontal="center"/>
    </xf>
    <xf numFmtId="166" fontId="11" fillId="0" borderId="2" xfId="0" applyNumberFormat="1" applyFont="1" applyBorder="1" applyAlignment="1">
      <alignment horizontal="center"/>
    </xf>
    <xf numFmtId="0" fontId="11" fillId="0" borderId="2" xfId="37" applyFont="1" applyFill="1" applyAlignment="1">
      <alignment horizontal="center"/>
    </xf>
    <xf numFmtId="167" fontId="11" fillId="0" borderId="0" xfId="0" applyNumberFormat="1" applyFont="1" applyAlignment="1">
      <alignment horizontal="right" wrapText="1"/>
    </xf>
    <xf numFmtId="0" fontId="11" fillId="0" borderId="2" xfId="37" applyFont="1" applyFill="1" applyAlignment="1">
      <alignment horizontal="center" vertical="top"/>
    </xf>
    <xf numFmtId="2" fontId="0" fillId="0" borderId="0" xfId="0" applyNumberFormat="1" applyFill="1" applyAlignment="1">
      <alignment horizontal="right"/>
    </xf>
    <xf numFmtId="0" fontId="0" fillId="0" borderId="0" xfId="0" applyFill="1" applyAlignment="1">
      <alignment horizontal="center" vertical="top"/>
    </xf>
    <xf numFmtId="0" fontId="11" fillId="0" borderId="2" xfId="37" applyFill="1"/>
    <xf numFmtId="166" fontId="53" fillId="0" borderId="0" xfId="0" applyNumberFormat="1" applyFont="1" applyFill="1" applyAlignment="1">
      <alignment horizontal="right"/>
    </xf>
    <xf numFmtId="0" fontId="0" fillId="0" borderId="0" xfId="0" applyAlignment="1">
      <alignment horizontal="center"/>
    </xf>
    <xf numFmtId="166" fontId="0" fillId="0" borderId="0" xfId="0" applyNumberFormat="1" applyAlignment="1">
      <alignment horizontal="center"/>
    </xf>
    <xf numFmtId="49" fontId="52" fillId="0" borderId="2" xfId="26" applyNumberFormat="1" applyFont="1" applyFill="1" applyBorder="1" applyAlignment="1">
      <alignment horizontal="center" vertical="center" wrapText="1"/>
    </xf>
    <xf numFmtId="4" fontId="11" fillId="0" borderId="2" xfId="0" applyNumberFormat="1" applyFont="1" applyBorder="1" applyAlignment="1">
      <alignment horizontal="center"/>
    </xf>
    <xf numFmtId="49" fontId="53" fillId="0" borderId="2" xfId="0" applyNumberFormat="1" applyFont="1" applyBorder="1" applyAlignment="1">
      <alignment horizontal="center" vertical="top"/>
    </xf>
    <xf numFmtId="0" fontId="11" fillId="0" borderId="0" xfId="0" applyFont="1" applyAlignment="1">
      <alignment horizontal="center"/>
    </xf>
    <xf numFmtId="0" fontId="55" fillId="0" borderId="0" xfId="0" applyFont="1" applyAlignment="1">
      <alignment horizontal="center"/>
    </xf>
    <xf numFmtId="49" fontId="11" fillId="0" borderId="2" xfId="0" applyNumberFormat="1" applyFont="1" applyFill="1" applyBorder="1" applyAlignment="1">
      <alignment horizontal="center" vertical="top"/>
    </xf>
    <xf numFmtId="1" fontId="11" fillId="0" borderId="2" xfId="0" applyNumberFormat="1" applyFont="1" applyBorder="1" applyAlignment="1">
      <alignment horizontal="center"/>
    </xf>
    <xf numFmtId="0" fontId="11" fillId="0" borderId="2" xfId="0" applyFont="1" applyBorder="1" applyAlignment="1">
      <alignment horizontal="justify" vertical="top" wrapText="1"/>
    </xf>
    <xf numFmtId="0" fontId="62" fillId="0" borderId="2" xfId="0" applyFont="1" applyBorder="1" applyAlignment="1">
      <alignment horizontal="center"/>
    </xf>
    <xf numFmtId="0" fontId="11" fillId="0" borderId="2" xfId="0" applyFont="1" applyBorder="1" applyAlignment="1" applyProtection="1">
      <alignment horizontal="center" vertical="top" wrapText="1"/>
    </xf>
    <xf numFmtId="0" fontId="11" fillId="0" borderId="2" xfId="42" applyNumberFormat="1" applyFont="1" applyBorder="1" applyAlignment="1" applyProtection="1">
      <alignment horizontal="right" wrapText="1"/>
      <protection locked="0"/>
    </xf>
    <xf numFmtId="0" fontId="11" fillId="0" borderId="2" xfId="42" applyNumberFormat="1" applyFont="1" applyBorder="1" applyAlignment="1" applyProtection="1">
      <alignment horizontal="center" wrapText="1"/>
      <protection locked="0"/>
    </xf>
    <xf numFmtId="0" fontId="11" fillId="0" borderId="2" xfId="0" applyFont="1" applyBorder="1" applyAlignment="1" applyProtection="1">
      <alignment horizontal="center" wrapText="1"/>
    </xf>
    <xf numFmtId="0" fontId="11" fillId="0" borderId="2" xfId="0" applyFont="1" applyBorder="1" applyAlignment="1" applyProtection="1">
      <alignment horizontal="center"/>
    </xf>
    <xf numFmtId="49" fontId="22" fillId="0" borderId="2" xfId="0" applyNumberFormat="1" applyFont="1" applyBorder="1" applyAlignment="1">
      <alignment vertical="top" wrapText="1"/>
    </xf>
    <xf numFmtId="0" fontId="19" fillId="0" borderId="2" xfId="0" applyFont="1" applyBorder="1" applyAlignment="1">
      <alignment horizontal="center" vertical="top"/>
    </xf>
    <xf numFmtId="4" fontId="19" fillId="0" borderId="2" xfId="0" applyNumberFormat="1" applyFont="1" applyBorder="1" applyAlignment="1">
      <alignment vertical="top"/>
    </xf>
    <xf numFmtId="0" fontId="0" fillId="13" borderId="0" xfId="0" applyNumberFormat="1" applyFont="1" applyFill="1" applyAlignment="1">
      <alignment horizontal="justify"/>
    </xf>
    <xf numFmtId="0" fontId="0" fillId="13" borderId="0" xfId="0" applyFont="1" applyFill="1" applyAlignment="1">
      <alignment horizontal="justify"/>
    </xf>
    <xf numFmtId="0" fontId="64" fillId="0" borderId="0" xfId="0" applyFont="1" applyAlignment="1">
      <alignment horizontal="justify" vertical="center" wrapText="1"/>
    </xf>
    <xf numFmtId="0" fontId="63" fillId="0" borderId="0" xfId="0" applyFont="1" applyAlignment="1">
      <alignment horizontal="justify" vertical="center" wrapText="1"/>
    </xf>
    <xf numFmtId="0" fontId="0" fillId="0" borderId="0" xfId="0">
      <alignment horizontal="justify"/>
    </xf>
    <xf numFmtId="0" fontId="65" fillId="0" borderId="0" xfId="0" applyFont="1" applyAlignment="1">
      <alignment horizontal="center" vertical="center" wrapText="1"/>
    </xf>
    <xf numFmtId="0" fontId="65" fillId="0" borderId="0" xfId="0" applyFont="1" applyAlignment="1">
      <alignment horizontal="left" vertical="center" wrapText="1"/>
    </xf>
    <xf numFmtId="0" fontId="18" fillId="0" borderId="2" xfId="0" applyNumberFormat="1" applyFont="1" applyBorder="1" applyAlignment="1">
      <alignment vertical="center" wrapText="1"/>
    </xf>
    <xf numFmtId="0" fontId="10" fillId="0" borderId="2" xfId="1" applyFont="1" applyFill="1" applyBorder="1" applyAlignment="1">
      <alignment horizontal="center" vertical="top" wrapText="1"/>
    </xf>
    <xf numFmtId="0" fontId="0" fillId="2" borderId="2" xfId="0" applyFont="1" applyFill="1" applyBorder="1" applyAlignment="1">
      <alignment horizontal="justify" vertical="center"/>
    </xf>
    <xf numFmtId="49" fontId="0" fillId="2" borderId="1" xfId="0" applyNumberFormat="1" applyFont="1" applyFill="1" applyBorder="1" applyAlignment="1">
      <alignment horizontal="justify" vertical="center" wrapText="1"/>
    </xf>
    <xf numFmtId="0" fontId="10" fillId="0" borderId="2" xfId="1" applyFont="1" applyBorder="1" applyAlignment="1">
      <alignment horizontal="justify" vertical="top" wrapText="1"/>
    </xf>
    <xf numFmtId="0" fontId="0" fillId="0" borderId="2" xfId="0" applyNumberFormat="1" applyFont="1" applyBorder="1" applyAlignment="1">
      <alignment horizontal="justify"/>
    </xf>
    <xf numFmtId="0" fontId="0" fillId="13" borderId="2" xfId="0" applyFont="1" applyFill="1" applyBorder="1" applyAlignment="1">
      <alignment horizontal="left" vertical="center" wrapText="1"/>
    </xf>
    <xf numFmtId="49" fontId="0" fillId="2" borderId="32" xfId="0" applyNumberFormat="1" applyFont="1" applyFill="1" applyBorder="1" applyAlignment="1">
      <alignment horizontal="center" vertical="center" wrapText="1"/>
    </xf>
    <xf numFmtId="49" fontId="0" fillId="2" borderId="33" xfId="0" applyNumberFormat="1" applyFont="1" applyFill="1" applyBorder="1" applyAlignment="1">
      <alignment horizontal="center" vertical="center"/>
    </xf>
    <xf numFmtId="0" fontId="0" fillId="2" borderId="2" xfId="0" applyFont="1" applyFill="1" applyBorder="1" applyAlignment="1"/>
    <xf numFmtId="0" fontId="4" fillId="2" borderId="2" xfId="0" applyFont="1" applyFill="1" applyBorder="1" applyAlignment="1">
      <alignment vertical="top" wrapText="1"/>
    </xf>
    <xf numFmtId="0" fontId="4" fillId="2" borderId="7" xfId="0" applyFont="1" applyFill="1" applyBorder="1" applyAlignment="1">
      <alignment horizontal="left" vertical="top" wrapText="1"/>
    </xf>
    <xf numFmtId="0" fontId="3" fillId="2" borderId="7" xfId="0" applyFont="1" applyFill="1" applyBorder="1" applyAlignment="1">
      <alignment horizontal="justify" vertical="center" wrapText="1"/>
    </xf>
    <xf numFmtId="0" fontId="3" fillId="2" borderId="7" xfId="0" applyFont="1" applyFill="1" applyBorder="1" applyAlignment="1">
      <alignment horizontal="center"/>
    </xf>
    <xf numFmtId="4" fontId="0" fillId="2" borderId="7" xfId="0" applyNumberFormat="1" applyFont="1" applyFill="1" applyBorder="1" applyAlignment="1">
      <alignment horizontal="justify"/>
    </xf>
    <xf numFmtId="0" fontId="4" fillId="2" borderId="2" xfId="0" applyFont="1" applyFill="1" applyBorder="1" applyAlignment="1">
      <alignment horizontal="left" vertical="top" wrapText="1"/>
    </xf>
    <xf numFmtId="49" fontId="3" fillId="2" borderId="2" xfId="0" applyNumberFormat="1" applyFont="1" applyFill="1" applyBorder="1" applyAlignment="1">
      <alignment horizontal="justify" vertical="center" wrapText="1"/>
    </xf>
    <xf numFmtId="0" fontId="3" fillId="2" borderId="2" xfId="0" applyFont="1" applyFill="1" applyBorder="1" applyAlignment="1">
      <alignment horizontal="center"/>
    </xf>
    <xf numFmtId="4" fontId="0" fillId="2" borderId="2" xfId="0" applyNumberFormat="1" applyFont="1" applyFill="1" applyBorder="1" applyAlignment="1">
      <alignment horizontal="justify"/>
    </xf>
    <xf numFmtId="4" fontId="0" fillId="2" borderId="2" xfId="0" applyNumberFormat="1" applyFont="1" applyFill="1" applyBorder="1" applyAlignment="1">
      <alignment horizontal="center"/>
    </xf>
    <xf numFmtId="4" fontId="4" fillId="2" borderId="2" xfId="0" applyNumberFormat="1" applyFont="1" applyFill="1" applyBorder="1" applyAlignment="1">
      <alignment horizontal="center"/>
    </xf>
    <xf numFmtId="0" fontId="3" fillId="2" borderId="2" xfId="0" applyFont="1" applyFill="1" applyBorder="1" applyAlignment="1">
      <alignment horizontal="justify" vertical="center" wrapText="1"/>
    </xf>
    <xf numFmtId="0" fontId="0" fillId="2" borderId="2" xfId="0" applyFont="1" applyFill="1" applyBorder="1" applyAlignment="1">
      <alignment horizontal="left" vertical="top" wrapText="1"/>
    </xf>
    <xf numFmtId="0" fontId="5" fillId="2" borderId="2" xfId="0" applyFont="1" applyFill="1" applyBorder="1" applyAlignment="1">
      <alignment horizontal="justify" vertical="center"/>
    </xf>
    <xf numFmtId="0" fontId="5" fillId="2" borderId="2" xfId="0" applyFont="1" applyFill="1" applyBorder="1" applyAlignment="1">
      <alignment horizontal="center"/>
    </xf>
    <xf numFmtId="49" fontId="0"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justify" vertical="center" wrapText="1"/>
    </xf>
    <xf numFmtId="0" fontId="0" fillId="2" borderId="2" xfId="0" applyFont="1" applyFill="1" applyBorder="1" applyAlignment="1">
      <alignment horizontal="center"/>
    </xf>
    <xf numFmtId="49" fontId="9" fillId="2" borderId="2" xfId="0" applyNumberFormat="1" applyFont="1" applyFill="1" applyBorder="1" applyAlignment="1">
      <alignment horizontal="left" vertical="top" wrapText="1"/>
    </xf>
    <xf numFmtId="49" fontId="9" fillId="2" borderId="2" xfId="0" applyNumberFormat="1" applyFont="1" applyFill="1" applyBorder="1" applyAlignment="1">
      <alignment horizontal="justify" vertical="center" wrapText="1"/>
    </xf>
    <xf numFmtId="49" fontId="0" fillId="2" borderId="2" xfId="0" applyNumberFormat="1" applyFont="1" applyFill="1" applyBorder="1" applyAlignment="1">
      <alignment horizontal="center"/>
    </xf>
    <xf numFmtId="0" fontId="8" fillId="2" borderId="2" xfId="0" applyFont="1" applyFill="1" applyBorder="1" applyAlignment="1">
      <alignment horizontal="center"/>
    </xf>
    <xf numFmtId="0" fontId="4" fillId="2" borderId="2" xfId="0" applyFont="1" applyFill="1" applyBorder="1" applyAlignment="1">
      <alignment horizontal="justify" vertical="center" wrapText="1"/>
    </xf>
    <xf numFmtId="0" fontId="4" fillId="2" borderId="2" xfId="0" applyFont="1" applyFill="1" applyBorder="1" applyAlignment="1">
      <alignment horizontal="center"/>
    </xf>
    <xf numFmtId="2" fontId="0" fillId="2" borderId="2" xfId="0" applyNumberFormat="1" applyFont="1" applyFill="1" applyBorder="1" applyAlignment="1">
      <alignment horizontal="justify"/>
    </xf>
    <xf numFmtId="0" fontId="0" fillId="2" borderId="2" xfId="0" applyFont="1" applyFill="1" applyBorder="1" applyAlignment="1">
      <alignment horizontal="center" vertical="top"/>
    </xf>
    <xf numFmtId="4" fontId="0" fillId="2" borderId="2" xfId="0" applyNumberFormat="1" applyFont="1" applyFill="1" applyBorder="1" applyAlignment="1">
      <alignment horizontal="justify" vertical="top"/>
    </xf>
    <xf numFmtId="4" fontId="0" fillId="2" borderId="2" xfId="0" applyNumberFormat="1" applyFont="1" applyFill="1" applyBorder="1" applyAlignment="1">
      <alignment horizontal="center" vertical="top"/>
    </xf>
    <xf numFmtId="49" fontId="0" fillId="2" borderId="2" xfId="0" applyNumberFormat="1" applyFont="1" applyFill="1" applyBorder="1" applyAlignment="1">
      <alignment horizontal="justify" vertical="center" wrapText="1"/>
    </xf>
    <xf numFmtId="49" fontId="0" fillId="2" borderId="2" xfId="0" applyNumberFormat="1" applyFont="1" applyFill="1" applyBorder="1" applyAlignment="1">
      <alignment horizontal="center" vertical="center"/>
    </xf>
    <xf numFmtId="4" fontId="0" fillId="2" borderId="2" xfId="0" applyNumberFormat="1" applyFont="1" applyFill="1" applyBorder="1" applyAlignment="1">
      <alignment horizontal="center" vertical="center"/>
    </xf>
    <xf numFmtId="49" fontId="0" fillId="2" borderId="2" xfId="0" applyNumberFormat="1" applyFont="1" applyFill="1" applyBorder="1" applyAlignment="1">
      <alignment horizontal="justify" vertical="top" wrapText="1"/>
    </xf>
    <xf numFmtId="49" fontId="0" fillId="2" borderId="2" xfId="0" applyNumberFormat="1" applyFont="1" applyFill="1" applyBorder="1" applyAlignment="1">
      <alignment horizontal="center" vertical="top"/>
    </xf>
    <xf numFmtId="0" fontId="9" fillId="2" borderId="2" xfId="0" applyFont="1" applyFill="1" applyBorder="1" applyAlignment="1">
      <alignment horizontal="left" vertical="top" wrapText="1"/>
    </xf>
    <xf numFmtId="49" fontId="9" fillId="2" borderId="2" xfId="0" applyNumberFormat="1" applyFont="1" applyFill="1" applyBorder="1" applyAlignment="1">
      <alignment horizontal="justify" vertical="top" wrapText="1"/>
    </xf>
    <xf numFmtId="0" fontId="0" fillId="2" borderId="2" xfId="0" applyFont="1" applyFill="1" applyBorder="1" applyAlignment="1">
      <alignment vertical="top" wrapText="1"/>
    </xf>
    <xf numFmtId="4" fontId="6" fillId="2" borderId="2" xfId="0" applyNumberFormat="1" applyFont="1" applyFill="1" applyBorder="1" applyAlignment="1">
      <alignment horizontal="justify"/>
    </xf>
    <xf numFmtId="49" fontId="0" fillId="2" borderId="2" xfId="0" applyNumberFormat="1" applyFont="1" applyFill="1" applyBorder="1" applyAlignment="1">
      <alignment horizontal="justify" vertical="top"/>
    </xf>
    <xf numFmtId="49" fontId="5" fillId="2" borderId="2" xfId="0" applyNumberFormat="1" applyFont="1" applyFill="1" applyBorder="1" applyAlignment="1">
      <alignment horizontal="justify" vertical="top"/>
    </xf>
    <xf numFmtId="0" fontId="0" fillId="2" borderId="2" xfId="0" applyFont="1" applyFill="1" applyBorder="1" applyAlignment="1">
      <alignment horizontal="justify" vertical="top"/>
    </xf>
    <xf numFmtId="0" fontId="0" fillId="2" borderId="2" xfId="0" applyFont="1" applyFill="1" applyBorder="1" applyAlignment="1">
      <alignment horizontal="justify" vertical="center" wrapText="1"/>
    </xf>
    <xf numFmtId="2" fontId="6" fillId="2" borderId="2" xfId="0" applyNumberFormat="1" applyFont="1" applyFill="1" applyBorder="1" applyAlignment="1">
      <alignment horizontal="justify"/>
    </xf>
    <xf numFmtId="0" fontId="4" fillId="2" borderId="2" xfId="0" applyFont="1" applyFill="1" applyBorder="1" applyAlignment="1">
      <alignment horizontal="center" vertical="top" wrapText="1"/>
    </xf>
    <xf numFmtId="0" fontId="0" fillId="2" borderId="2" xfId="0" applyFont="1" applyFill="1" applyBorder="1" applyAlignment="1">
      <alignment horizontal="center" vertical="top" wrapText="1"/>
    </xf>
    <xf numFmtId="49" fontId="9" fillId="2" borderId="2" xfId="0" applyNumberFormat="1" applyFont="1" applyFill="1" applyBorder="1" applyAlignment="1">
      <alignment horizontal="center"/>
    </xf>
    <xf numFmtId="0" fontId="5" fillId="2"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0" fillId="13" borderId="2" xfId="0" applyFont="1" applyFill="1" applyBorder="1" applyAlignment="1">
      <alignment horizontal="justify"/>
    </xf>
    <xf numFmtId="0" fontId="5" fillId="13" borderId="2" xfId="0" applyFont="1" applyFill="1" applyBorder="1" applyAlignment="1">
      <alignment horizontal="justify" vertical="center"/>
    </xf>
    <xf numFmtId="2" fontId="0" fillId="13" borderId="2" xfId="0" applyNumberFormat="1" applyFont="1" applyFill="1" applyBorder="1" applyAlignment="1">
      <alignment horizontal="justify"/>
    </xf>
    <xf numFmtId="0" fontId="0" fillId="13" borderId="2" xfId="0" applyFont="1" applyFill="1" applyBorder="1" applyAlignment="1">
      <alignment horizontal="justify" vertical="center"/>
    </xf>
    <xf numFmtId="0" fontId="9" fillId="2" borderId="2" xfId="0" applyFont="1" applyFill="1" applyBorder="1" applyAlignment="1">
      <alignment horizontal="justify"/>
    </xf>
    <xf numFmtId="0" fontId="9" fillId="2" borderId="2" xfId="0" applyFont="1" applyFill="1" applyBorder="1" applyAlignment="1">
      <alignment horizontal="justify" vertical="top" wrapText="1"/>
    </xf>
    <xf numFmtId="0" fontId="9" fillId="2" borderId="2" xfId="0" applyFont="1" applyFill="1" applyBorder="1" applyAlignment="1">
      <alignment horizontal="center"/>
    </xf>
    <xf numFmtId="49" fontId="0" fillId="2" borderId="2" xfId="0" applyNumberFormat="1" applyFont="1" applyFill="1" applyBorder="1" applyAlignment="1">
      <alignment horizontal="center" vertical="center" wrapText="1"/>
    </xf>
    <xf numFmtId="49" fontId="0" fillId="2" borderId="33" xfId="0" applyNumberFormat="1" applyFont="1" applyFill="1" applyBorder="1" applyAlignment="1">
      <alignment horizontal="justify" vertical="center" wrapText="1"/>
    </xf>
    <xf numFmtId="0" fontId="7" fillId="2" borderId="2" xfId="0" applyFont="1" applyFill="1" applyBorder="1" applyAlignment="1">
      <alignment horizontal="justify" vertical="center" wrapText="1"/>
    </xf>
    <xf numFmtId="49" fontId="5" fillId="2" borderId="2" xfId="0" applyNumberFormat="1" applyFont="1" applyFill="1" applyBorder="1" applyAlignment="1">
      <alignment horizontal="justify" vertical="top" wrapText="1"/>
    </xf>
    <xf numFmtId="0" fontId="9" fillId="13" borderId="2" xfId="0" applyFont="1" applyFill="1" applyBorder="1" applyAlignment="1">
      <alignment horizontal="justify" vertical="top" wrapText="1"/>
    </xf>
    <xf numFmtId="0" fontId="0" fillId="13" borderId="2" xfId="0" applyFont="1" applyFill="1" applyBorder="1" applyAlignment="1">
      <alignment horizontal="justify" vertical="center" wrapText="1"/>
    </xf>
    <xf numFmtId="0" fontId="5" fillId="13" borderId="2" xfId="0" applyFont="1" applyFill="1" applyBorder="1" applyAlignment="1">
      <alignment horizontal="justify" vertical="center" wrapText="1"/>
    </xf>
    <xf numFmtId="49" fontId="0" fillId="2" borderId="18" xfId="0" applyNumberFormat="1" applyFont="1" applyFill="1" applyBorder="1" applyAlignment="1">
      <alignment horizontal="center"/>
    </xf>
    <xf numFmtId="4" fontId="0" fillId="2" borderId="18" xfId="0" applyNumberFormat="1" applyFont="1" applyFill="1" applyBorder="1" applyAlignment="1">
      <alignment horizontal="center"/>
    </xf>
    <xf numFmtId="49" fontId="0" fillId="2" borderId="18" xfId="0" applyNumberFormat="1" applyFont="1" applyFill="1" applyBorder="1" applyAlignment="1">
      <alignment horizontal="center" vertical="top"/>
    </xf>
    <xf numFmtId="49" fontId="0" fillId="2" borderId="34" xfId="0" applyNumberFormat="1" applyFont="1" applyFill="1" applyBorder="1" applyAlignment="1">
      <alignment horizontal="right" vertical="center"/>
    </xf>
    <xf numFmtId="4" fontId="4" fillId="2" borderId="7" xfId="0" applyNumberFormat="1" applyFont="1" applyFill="1" applyBorder="1" applyAlignment="1">
      <alignment horizontal="right"/>
    </xf>
    <xf numFmtId="4" fontId="4" fillId="2" borderId="2" xfId="0" applyNumberFormat="1" applyFont="1" applyFill="1" applyBorder="1" applyAlignment="1">
      <alignment horizontal="right"/>
    </xf>
    <xf numFmtId="0" fontId="4" fillId="2" borderId="2" xfId="0" applyFont="1" applyFill="1" applyBorder="1" applyAlignment="1">
      <alignment horizontal="right" vertical="top" wrapText="1"/>
    </xf>
    <xf numFmtId="4" fontId="0" fillId="2" borderId="2" xfId="0" applyNumberFormat="1" applyFont="1" applyFill="1" applyBorder="1" applyAlignment="1">
      <alignment horizontal="right"/>
    </xf>
    <xf numFmtId="4" fontId="0" fillId="2" borderId="18" xfId="0" applyNumberFormat="1" applyFont="1" applyFill="1" applyBorder="1" applyAlignment="1">
      <alignment horizontal="right"/>
    </xf>
    <xf numFmtId="4" fontId="7" fillId="2" borderId="2" xfId="0" applyNumberFormat="1" applyFont="1" applyFill="1" applyBorder="1" applyAlignment="1">
      <alignment horizontal="right"/>
    </xf>
    <xf numFmtId="2" fontId="0" fillId="2" borderId="2" xfId="0" applyNumberFormat="1" applyFont="1" applyFill="1" applyBorder="1" applyAlignment="1">
      <alignment horizontal="right"/>
    </xf>
    <xf numFmtId="4" fontId="0" fillId="2" borderId="2" xfId="0" applyNumberFormat="1" applyFont="1" applyFill="1" applyBorder="1" applyAlignment="1">
      <alignment horizontal="right" vertical="center"/>
    </xf>
    <xf numFmtId="0" fontId="0" fillId="2" borderId="2" xfId="0" applyFont="1" applyFill="1" applyBorder="1" applyAlignment="1">
      <alignment horizontal="right" vertical="top" wrapText="1"/>
    </xf>
    <xf numFmtId="2" fontId="0" fillId="2" borderId="18" xfId="0" applyNumberFormat="1" applyFont="1" applyFill="1" applyBorder="1" applyAlignment="1">
      <alignment horizontal="right"/>
    </xf>
    <xf numFmtId="2" fontId="0" fillId="2" borderId="2" xfId="0" applyNumberFormat="1" applyFont="1" applyFill="1" applyBorder="1" applyAlignment="1">
      <alignment horizontal="right" vertical="center"/>
    </xf>
    <xf numFmtId="2" fontId="0" fillId="2" borderId="18" xfId="0" applyNumberFormat="1" applyFont="1" applyFill="1" applyBorder="1" applyAlignment="1">
      <alignment horizontal="right" vertical="center"/>
    </xf>
    <xf numFmtId="4" fontId="5" fillId="2" borderId="2" xfId="0" applyNumberFormat="1" applyFont="1" applyFill="1" applyBorder="1" applyAlignment="1">
      <alignment horizontal="right"/>
    </xf>
    <xf numFmtId="2" fontId="0" fillId="13" borderId="2" xfId="0" applyNumberFormat="1" applyFont="1" applyFill="1" applyBorder="1" applyAlignment="1">
      <alignment horizontal="right"/>
    </xf>
    <xf numFmtId="0" fontId="0" fillId="13" borderId="2" xfId="0" applyFont="1" applyFill="1" applyBorder="1" applyAlignment="1">
      <alignment horizontal="right" vertical="center" wrapText="1"/>
    </xf>
    <xf numFmtId="0" fontId="0" fillId="0" borderId="2" xfId="0" applyNumberFormat="1" applyFont="1" applyBorder="1" applyAlignment="1">
      <alignment horizontal="right"/>
    </xf>
    <xf numFmtId="49" fontId="0" fillId="2" borderId="33" xfId="0" applyNumberFormat="1" applyFont="1" applyFill="1" applyBorder="1" applyAlignment="1">
      <alignment horizontal="right" vertical="center"/>
    </xf>
    <xf numFmtId="4" fontId="0" fillId="2" borderId="7" xfId="0" applyNumberFormat="1" applyFont="1" applyFill="1" applyBorder="1" applyAlignment="1">
      <alignment horizontal="right"/>
    </xf>
    <xf numFmtId="4" fontId="0" fillId="2" borderId="2" xfId="0" applyNumberFormat="1" applyFont="1" applyFill="1" applyBorder="1" applyAlignment="1">
      <alignment horizontal="right" vertical="top"/>
    </xf>
    <xf numFmtId="4" fontId="9" fillId="2" borderId="18" xfId="0" applyNumberFormat="1" applyFont="1" applyFill="1" applyBorder="1" applyAlignment="1">
      <alignment horizontal="right"/>
    </xf>
    <xf numFmtId="0" fontId="5" fillId="2" borderId="2" xfId="0" applyFont="1" applyFill="1" applyBorder="1" applyAlignment="1">
      <alignment horizontal="right" vertical="top" wrapText="1"/>
    </xf>
    <xf numFmtId="0" fontId="0" fillId="2" borderId="18" xfId="0" applyFont="1" applyFill="1" applyBorder="1" applyAlignment="1">
      <alignment horizontal="center"/>
    </xf>
    <xf numFmtId="4" fontId="9" fillId="2" borderId="2" xfId="0" applyNumberFormat="1" applyFont="1" applyFill="1" applyBorder="1" applyAlignment="1">
      <alignment horizontal="right"/>
    </xf>
    <xf numFmtId="4" fontId="5" fillId="2" borderId="2" xfId="0" applyNumberFormat="1" applyFont="1" applyFill="1" applyBorder="1" applyAlignment="1">
      <alignment horizontal="right" vertical="center"/>
    </xf>
    <xf numFmtId="0" fontId="3" fillId="2" borderId="35" xfId="0" applyFont="1" applyFill="1" applyBorder="1" applyAlignment="1">
      <alignment horizontal="justify" vertical="top" wrapText="1"/>
    </xf>
    <xf numFmtId="0" fontId="3" fillId="2" borderId="35" xfId="0" applyFont="1" applyFill="1" applyBorder="1" applyAlignment="1">
      <alignment horizontal="justify" vertical="center" wrapText="1"/>
    </xf>
    <xf numFmtId="0" fontId="4" fillId="2" borderId="35" xfId="0" applyFont="1" applyFill="1" applyBorder="1" applyAlignment="1">
      <alignment horizontal="center"/>
    </xf>
    <xf numFmtId="4" fontId="0" fillId="2" borderId="35" xfId="0" applyNumberFormat="1" applyFont="1" applyFill="1" applyBorder="1" applyAlignment="1">
      <alignment horizontal="center"/>
    </xf>
    <xf numFmtId="0" fontId="4" fillId="2" borderId="36" xfId="0" applyFont="1" applyFill="1" applyBorder="1" applyAlignment="1">
      <alignment horizontal="center" vertical="top" wrapText="1"/>
    </xf>
    <xf numFmtId="0" fontId="4" fillId="2" borderId="36" xfId="0" applyFont="1" applyFill="1" applyBorder="1" applyAlignment="1">
      <alignment horizontal="justify" vertical="center" wrapText="1"/>
    </xf>
    <xf numFmtId="0" fontId="4" fillId="2" borderId="36" xfId="0" applyFont="1" applyFill="1" applyBorder="1" applyAlignment="1">
      <alignment horizontal="center"/>
    </xf>
    <xf numFmtId="4" fontId="4" fillId="2" borderId="36" xfId="0" applyNumberFormat="1" applyFont="1" applyFill="1" applyBorder="1" applyAlignment="1">
      <alignment horizontal="center"/>
    </xf>
    <xf numFmtId="49" fontId="4" fillId="2" borderId="2" xfId="0" applyNumberFormat="1" applyFont="1" applyFill="1" applyBorder="1" applyAlignment="1">
      <alignment horizontal="left" vertical="top" wrapText="1"/>
    </xf>
    <xf numFmtId="0" fontId="3" fillId="2" borderId="2" xfId="0" applyFont="1" applyFill="1" applyBorder="1" applyAlignment="1">
      <alignment horizontal="justify" vertical="top" wrapText="1"/>
    </xf>
    <xf numFmtId="0" fontId="0" fillId="2" borderId="2" xfId="0" applyFont="1" applyFill="1" applyBorder="1" applyAlignment="1">
      <alignment horizontal="justify" vertical="top" wrapText="1"/>
    </xf>
    <xf numFmtId="4" fontId="3" fillId="2" borderId="2" xfId="0" applyNumberFormat="1" applyFont="1" applyFill="1" applyBorder="1" applyAlignment="1">
      <alignment horizontal="center"/>
    </xf>
    <xf numFmtId="2" fontId="0" fillId="2" borderId="2" xfId="0" applyNumberFormat="1" applyFont="1" applyFill="1" applyBorder="1" applyAlignment="1">
      <alignment horizontal="center"/>
    </xf>
    <xf numFmtId="49" fontId="9" fillId="2" borderId="2" xfId="0" applyNumberFormat="1" applyFont="1" applyFill="1" applyBorder="1" applyAlignment="1">
      <alignment horizontal="justify" vertical="top"/>
    </xf>
    <xf numFmtId="49" fontId="0" fillId="2" borderId="2" xfId="0" applyNumberFormat="1" applyFont="1" applyFill="1" applyBorder="1" applyAlignment="1">
      <alignment horizontal="justify" vertical="center"/>
    </xf>
    <xf numFmtId="0" fontId="3" fillId="2" borderId="2" xfId="0" applyFont="1" applyFill="1" applyBorder="1" applyAlignment="1">
      <alignment horizontal="justify" vertical="center"/>
    </xf>
    <xf numFmtId="0" fontId="0" fillId="2" borderId="2" xfId="0" applyFont="1" applyFill="1" applyBorder="1" applyAlignment="1">
      <alignment horizontal="center" vertical="center"/>
    </xf>
    <xf numFmtId="2" fontId="0" fillId="2" borderId="2" xfId="0" applyNumberFormat="1" applyFont="1" applyFill="1" applyBorder="1" applyAlignment="1">
      <alignment horizontal="center" vertical="center"/>
    </xf>
    <xf numFmtId="49" fontId="9" fillId="2" borderId="2" xfId="0" applyNumberFormat="1" applyFont="1" applyFill="1" applyBorder="1" applyAlignment="1">
      <alignment horizontal="justify" vertical="center"/>
    </xf>
    <xf numFmtId="49" fontId="5" fillId="2" borderId="2" xfId="0" applyNumberFormat="1" applyFont="1" applyFill="1" applyBorder="1" applyAlignment="1">
      <alignment horizontal="justify" vertical="center"/>
    </xf>
    <xf numFmtId="49" fontId="0" fillId="2" borderId="2" xfId="0" applyNumberFormat="1" applyFont="1" applyFill="1" applyBorder="1" applyAlignment="1">
      <alignment horizontal="justify" wrapText="1"/>
    </xf>
    <xf numFmtId="3" fontId="0" fillId="2" borderId="2" xfId="0" applyNumberFormat="1" applyFont="1" applyFill="1" applyBorder="1" applyAlignment="1">
      <alignment horizontal="center"/>
    </xf>
    <xf numFmtId="0" fontId="4" fillId="2" borderId="2" xfId="0" applyFont="1" applyFill="1" applyBorder="1" applyAlignment="1">
      <alignment horizontal="justify" vertical="center"/>
    </xf>
    <xf numFmtId="2" fontId="4" fillId="2" borderId="2" xfId="0" applyNumberFormat="1" applyFont="1" applyFill="1" applyBorder="1" applyAlignment="1">
      <alignment horizontal="center"/>
    </xf>
    <xf numFmtId="49" fontId="0" fillId="2" borderId="2" xfId="0" applyNumberFormat="1" applyFont="1" applyFill="1" applyBorder="1" applyAlignment="1">
      <alignment horizontal="left" vertical="center" wrapText="1"/>
    </xf>
    <xf numFmtId="49" fontId="9" fillId="2" borderId="2" xfId="0" applyNumberFormat="1" applyFont="1" applyFill="1" applyBorder="1" applyAlignment="1">
      <alignment horizontal="justify"/>
    </xf>
    <xf numFmtId="49" fontId="0" fillId="2" borderId="2" xfId="0" applyNumberFormat="1" applyFont="1" applyFill="1" applyBorder="1" applyAlignment="1">
      <alignment horizontal="justify"/>
    </xf>
    <xf numFmtId="0" fontId="6" fillId="2" borderId="2" xfId="0" applyFont="1" applyFill="1" applyBorder="1" applyAlignment="1">
      <alignment horizontal="center"/>
    </xf>
    <xf numFmtId="4" fontId="6" fillId="2" borderId="2" xfId="0" applyNumberFormat="1" applyFont="1" applyFill="1" applyBorder="1" applyAlignment="1">
      <alignment horizontal="center"/>
    </xf>
    <xf numFmtId="0" fontId="9" fillId="2" borderId="2" xfId="0" applyFont="1" applyFill="1" applyBorder="1" applyAlignment="1">
      <alignment horizontal="justify" vertical="center"/>
    </xf>
    <xf numFmtId="49" fontId="0" fillId="2" borderId="2" xfId="43" applyNumberFormat="1" applyFont="1" applyFill="1" applyBorder="1" applyAlignment="1">
      <alignment horizontal="justify" vertical="center" wrapText="1"/>
    </xf>
    <xf numFmtId="49" fontId="14" fillId="2" borderId="2" xfId="5" applyNumberFormat="1" applyFont="1" applyFill="1" applyBorder="1" applyAlignment="1">
      <alignment horizontal="justify" vertical="center" wrapText="1"/>
    </xf>
    <xf numFmtId="49" fontId="9" fillId="2" borderId="2" xfId="5" applyNumberFormat="1" applyFont="1" applyFill="1" applyBorder="1" applyAlignment="1">
      <alignment horizontal="justify" vertical="center" wrapText="1"/>
    </xf>
    <xf numFmtId="49" fontId="14" fillId="2" borderId="2" xfId="4" applyNumberFormat="1" applyFont="1" applyFill="1" applyBorder="1" applyAlignment="1">
      <alignment horizontal="justify" vertical="top" wrapText="1"/>
    </xf>
    <xf numFmtId="0" fontId="13" fillId="2" borderId="2" xfId="4" applyFont="1" applyFill="1" applyBorder="1" applyAlignment="1">
      <alignment horizontal="center"/>
    </xf>
    <xf numFmtId="4" fontId="0" fillId="2" borderId="2" xfId="4" applyNumberFormat="1" applyFont="1" applyFill="1" applyBorder="1" applyAlignment="1">
      <alignment horizontal="center"/>
    </xf>
    <xf numFmtId="49" fontId="9" fillId="2" borderId="2" xfId="4" applyNumberFormat="1" applyFont="1" applyFill="1" applyBorder="1" applyAlignment="1">
      <alignment horizontal="justify" vertical="center" wrapText="1"/>
    </xf>
    <xf numFmtId="0" fontId="13" fillId="2" borderId="2" xfId="4" applyFont="1" applyFill="1" applyBorder="1" applyAlignment="1">
      <alignment horizontal="justify" vertical="center" wrapText="1"/>
    </xf>
    <xf numFmtId="0" fontId="0" fillId="2" borderId="2" xfId="0" applyFont="1" applyFill="1" applyBorder="1" applyAlignment="1">
      <alignment horizontal="left" vertical="top"/>
    </xf>
    <xf numFmtId="0" fontId="5" fillId="2" borderId="2" xfId="0" applyFont="1" applyFill="1" applyBorder="1" applyAlignment="1">
      <alignment horizontal="justify" vertical="top" wrapText="1"/>
    </xf>
    <xf numFmtId="49" fontId="4" fillId="2" borderId="2" xfId="0" applyNumberFormat="1" applyFont="1" applyFill="1" applyBorder="1" applyAlignment="1">
      <alignment horizontal="center" vertical="top" wrapText="1"/>
    </xf>
    <xf numFmtId="49" fontId="0" fillId="2" borderId="2" xfId="0" applyNumberFormat="1" applyFont="1" applyFill="1" applyBorder="1" applyAlignment="1">
      <alignment vertical="center" wrapText="1"/>
    </xf>
    <xf numFmtId="49" fontId="9" fillId="2" borderId="2" xfId="0" applyNumberFormat="1" applyFont="1" applyFill="1" applyBorder="1" applyAlignment="1">
      <alignment vertical="top" wrapText="1"/>
    </xf>
    <xf numFmtId="49" fontId="5" fillId="2" borderId="2" xfId="0" applyNumberFormat="1" applyFont="1" applyFill="1" applyBorder="1" applyAlignment="1">
      <alignment vertical="top" wrapText="1"/>
    </xf>
    <xf numFmtId="0" fontId="3" fillId="2" borderId="2" xfId="0" applyFont="1" applyFill="1" applyBorder="1" applyAlignment="1">
      <alignment vertical="top" wrapText="1"/>
    </xf>
    <xf numFmtId="4" fontId="0" fillId="2" borderId="35" xfId="0" applyNumberFormat="1" applyFont="1" applyFill="1" applyBorder="1" applyAlignment="1">
      <alignment horizontal="right"/>
    </xf>
    <xf numFmtId="49" fontId="0" fillId="2" borderId="1" xfId="0" applyNumberFormat="1" applyFont="1" applyFill="1" applyBorder="1" applyAlignment="1">
      <alignment horizontal="right"/>
    </xf>
    <xf numFmtId="4" fontId="4" fillId="2" borderId="36" xfId="0" applyNumberFormat="1" applyFont="1" applyFill="1" applyBorder="1" applyAlignment="1">
      <alignment horizontal="right"/>
    </xf>
    <xf numFmtId="0" fontId="0" fillId="2" borderId="2" xfId="0" applyFont="1" applyFill="1" applyBorder="1" applyAlignment="1">
      <alignment horizontal="right"/>
    </xf>
    <xf numFmtId="4" fontId="3" fillId="2" borderId="2" xfId="0" applyNumberFormat="1" applyFont="1" applyFill="1" applyBorder="1" applyAlignment="1">
      <alignment horizontal="right"/>
    </xf>
    <xf numFmtId="0" fontId="3" fillId="2" borderId="2" xfId="0" applyFont="1" applyFill="1" applyBorder="1" applyAlignment="1">
      <alignment horizontal="right" vertical="top" wrapText="1"/>
    </xf>
    <xf numFmtId="4" fontId="0" fillId="2" borderId="2" xfId="4" applyNumberFormat="1" applyFont="1" applyFill="1" applyBorder="1" applyAlignment="1">
      <alignment horizontal="right"/>
    </xf>
    <xf numFmtId="0" fontId="0" fillId="0" borderId="0" xfId="0" applyNumberFormat="1" applyFont="1" applyAlignment="1">
      <alignment horizontal="right"/>
    </xf>
    <xf numFmtId="0" fontId="0" fillId="2" borderId="2" xfId="0" applyNumberFormat="1" applyFont="1" applyFill="1" applyBorder="1" applyAlignment="1">
      <alignment horizontal="right"/>
    </xf>
    <xf numFmtId="49" fontId="0" fillId="2" borderId="37" xfId="0" applyNumberFormat="1" applyFont="1" applyFill="1" applyBorder="1" applyAlignment="1">
      <alignment horizontal="center"/>
    </xf>
    <xf numFmtId="4" fontId="0" fillId="2" borderId="37" xfId="0" applyNumberFormat="1" applyFont="1" applyFill="1" applyBorder="1" applyAlignment="1">
      <alignment horizontal="center"/>
    </xf>
    <xf numFmtId="4" fontId="0" fillId="2" borderId="37" xfId="0" applyNumberFormat="1" applyFont="1" applyFill="1" applyBorder="1" applyAlignment="1">
      <alignment horizontal="right"/>
    </xf>
    <xf numFmtId="49" fontId="9" fillId="2" borderId="37" xfId="0" applyNumberFormat="1" applyFont="1" applyFill="1" applyBorder="1" applyAlignment="1">
      <alignment horizontal="center"/>
    </xf>
    <xf numFmtId="2" fontId="0" fillId="2" borderId="37" xfId="0" applyNumberFormat="1" applyFont="1" applyFill="1" applyBorder="1" applyAlignment="1">
      <alignment horizontal="center"/>
    </xf>
    <xf numFmtId="2" fontId="0" fillId="2" borderId="37" xfId="0" applyNumberFormat="1" applyFont="1" applyFill="1" applyBorder="1" applyAlignment="1">
      <alignment horizontal="right"/>
    </xf>
    <xf numFmtId="49" fontId="0" fillId="2" borderId="37" xfId="4" applyNumberFormat="1" applyFont="1" applyFill="1" applyBorder="1" applyAlignment="1">
      <alignment horizontal="center" vertical="center"/>
    </xf>
    <xf numFmtId="4" fontId="0" fillId="2" borderId="37" xfId="4" applyNumberFormat="1" applyFont="1" applyFill="1" applyBorder="1" applyAlignment="1">
      <alignment horizontal="center" vertical="center"/>
    </xf>
    <xf numFmtId="4" fontId="0" fillId="2" borderId="37" xfId="4" applyNumberFormat="1" applyFont="1" applyFill="1" applyBorder="1" applyAlignment="1">
      <alignment horizontal="right" vertical="center"/>
    </xf>
    <xf numFmtId="0" fontId="0" fillId="2" borderId="37" xfId="0" applyFont="1" applyFill="1" applyBorder="1" applyAlignment="1">
      <alignment horizontal="center"/>
    </xf>
    <xf numFmtId="49" fontId="68" fillId="2" borderId="2" xfId="0" applyNumberFormat="1" applyFont="1" applyFill="1" applyBorder="1" applyAlignment="1">
      <alignment horizontal="justify" vertical="center" wrapText="1"/>
    </xf>
    <xf numFmtId="49" fontId="3" fillId="2" borderId="37" xfId="0" applyNumberFormat="1" applyFont="1" applyFill="1" applyBorder="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horizontal="justify" vertical="center" wrapText="1"/>
    </xf>
    <xf numFmtId="0" fontId="65" fillId="0" borderId="0" xfId="0" applyFont="1" applyAlignment="1">
      <alignment horizontal="center" vertical="center" wrapText="1"/>
    </xf>
    <xf numFmtId="0" fontId="18" fillId="0" borderId="7" xfId="0" applyFont="1" applyFill="1" applyBorder="1" applyAlignment="1">
      <alignment horizontal="center" vertical="top"/>
    </xf>
    <xf numFmtId="0" fontId="18" fillId="0" borderId="2" xfId="0" applyFont="1" applyBorder="1" applyAlignment="1">
      <alignment horizontal="left" vertical="center" wrapText="1"/>
    </xf>
    <xf numFmtId="0" fontId="20" fillId="0" borderId="8" xfId="0" applyFont="1" applyBorder="1" applyAlignment="1">
      <alignment horizontal="justify" vertical="top" wrapText="1"/>
    </xf>
    <xf numFmtId="0" fontId="20" fillId="0" borderId="11" xfId="0" applyFont="1" applyBorder="1" applyAlignment="1">
      <alignment horizontal="justify" vertical="top" wrapText="1"/>
    </xf>
    <xf numFmtId="0" fontId="20" fillId="0" borderId="14" xfId="0" applyFont="1" applyBorder="1" applyAlignment="1">
      <alignment horizontal="justify" vertical="top" wrapText="1"/>
    </xf>
    <xf numFmtId="0" fontId="18" fillId="0" borderId="2" xfId="0" applyFont="1" applyBorder="1" applyAlignment="1">
      <alignment horizontal="justify" vertical="top" wrapText="1"/>
    </xf>
    <xf numFmtId="0" fontId="23" fillId="0" borderId="2" xfId="0" applyNumberFormat="1" applyFont="1" applyBorder="1" applyAlignment="1">
      <alignment horizontal="justify" vertical="top" wrapText="1"/>
    </xf>
    <xf numFmtId="0" fontId="17" fillId="0" borderId="0" xfId="0" applyFont="1" applyAlignment="1">
      <alignment horizontal="justify" vertical="top" wrapText="1"/>
    </xf>
    <xf numFmtId="0" fontId="18" fillId="0" borderId="7" xfId="0" applyFont="1" applyBorder="1" applyAlignment="1">
      <alignment horizontal="justify" vertical="top" wrapText="1"/>
    </xf>
    <xf numFmtId="0" fontId="21" fillId="0" borderId="2" xfId="0" applyFont="1" applyBorder="1" applyAlignment="1">
      <alignment horizontal="justify" vertical="top" wrapText="1"/>
    </xf>
    <xf numFmtId="0" fontId="22" fillId="0" borderId="0" xfId="0" applyFont="1" applyAlignment="1">
      <alignment horizontal="justify" vertical="top" wrapText="1"/>
    </xf>
    <xf numFmtId="0" fontId="18" fillId="0" borderId="2" xfId="0" applyNumberFormat="1" applyFont="1" applyBorder="1" applyAlignment="1">
      <alignment horizontal="justify" vertical="top" wrapText="1"/>
    </xf>
    <xf numFmtId="0" fontId="26" fillId="0" borderId="2" xfId="0" applyFont="1" applyBorder="1" applyAlignment="1">
      <alignment horizontal="justify" vertical="top" wrapText="1"/>
    </xf>
    <xf numFmtId="0" fontId="0" fillId="0" borderId="0" xfId="0" applyFont="1" applyAlignment="1">
      <alignment horizontal="justify" vertical="top"/>
    </xf>
    <xf numFmtId="49" fontId="18" fillId="0" borderId="2" xfId="0" applyNumberFormat="1" applyFont="1" applyFill="1" applyBorder="1" applyAlignment="1">
      <alignment horizontal="center" vertical="top" wrapText="1"/>
    </xf>
    <xf numFmtId="0" fontId="18" fillId="0" borderId="2" xfId="0" applyFont="1" applyFill="1" applyBorder="1" applyAlignment="1">
      <alignment horizontal="center" vertical="top" wrapText="1"/>
    </xf>
    <xf numFmtId="16" fontId="18" fillId="0" borderId="2" xfId="0" applyNumberFormat="1" applyFont="1" applyFill="1" applyBorder="1" applyAlignment="1">
      <alignment horizontal="center" vertical="top"/>
    </xf>
    <xf numFmtId="0" fontId="18" fillId="0" borderId="18" xfId="0" applyFont="1" applyFill="1" applyBorder="1" applyAlignment="1">
      <alignment horizontal="center" vertical="top"/>
    </xf>
    <xf numFmtId="0" fontId="17" fillId="0" borderId="2" xfId="0" applyFont="1" applyFill="1" applyBorder="1" applyAlignment="1">
      <alignment horizontal="center" vertical="top"/>
    </xf>
    <xf numFmtId="0" fontId="17" fillId="0" borderId="18" xfId="0" applyFont="1" applyBorder="1" applyAlignment="1">
      <alignment horizontal="right" vertical="top" wrapText="1"/>
    </xf>
    <xf numFmtId="0" fontId="25" fillId="14" borderId="16" xfId="0" applyFont="1" applyFill="1" applyBorder="1" applyAlignment="1">
      <alignment horizontal="center" vertical="top"/>
    </xf>
    <xf numFmtId="0" fontId="25" fillId="0" borderId="2" xfId="0" applyFont="1" applyBorder="1" applyAlignment="1">
      <alignment horizontal="center" vertical="center"/>
    </xf>
    <xf numFmtId="16" fontId="17" fillId="0" borderId="2" xfId="0" applyNumberFormat="1" applyFont="1" applyFill="1" applyBorder="1" applyAlignment="1">
      <alignment horizontal="center" vertical="top"/>
    </xf>
    <xf numFmtId="0" fontId="17" fillId="0" borderId="2" xfId="0" applyFont="1" applyBorder="1" applyAlignment="1">
      <alignment horizontal="justify" vertical="top" wrapText="1"/>
    </xf>
    <xf numFmtId="0" fontId="18" fillId="0" borderId="2" xfId="0" applyFont="1" applyBorder="1" applyAlignment="1">
      <alignment horizontal="center" vertical="center"/>
    </xf>
    <xf numFmtId="0" fontId="18" fillId="0" borderId="2" xfId="0" applyFont="1" applyBorder="1" applyAlignment="1">
      <alignment horizontal="left" wrapText="1"/>
    </xf>
    <xf numFmtId="0" fontId="25" fillId="0" borderId="2" xfId="0" applyFont="1" applyBorder="1" applyAlignment="1"/>
    <xf numFmtId="2" fontId="25" fillId="0" borderId="2" xfId="0" applyNumberFormat="1" applyFont="1" applyBorder="1" applyAlignment="1"/>
    <xf numFmtId="0" fontId="18" fillId="0" borderId="18" xfId="0" applyFont="1" applyBorder="1" applyAlignment="1">
      <alignment vertical="center" wrapText="1"/>
    </xf>
    <xf numFmtId="0" fontId="18" fillId="0" borderId="0" xfId="0" applyFont="1" applyAlignment="1">
      <alignment horizontal="right" vertical="center"/>
    </xf>
    <xf numFmtId="0" fontId="18" fillId="0" borderId="7" xfId="0" applyFont="1" applyBorder="1" applyAlignment="1">
      <alignment horizontal="right" vertical="center" wrapText="1"/>
    </xf>
    <xf numFmtId="4" fontId="20" fillId="0" borderId="9" xfId="0" applyNumberFormat="1" applyFont="1" applyBorder="1" applyAlignment="1">
      <alignment horizontal="right"/>
    </xf>
    <xf numFmtId="4" fontId="20" fillId="0" borderId="12" xfId="0" applyNumberFormat="1" applyFont="1" applyBorder="1" applyAlignment="1">
      <alignment horizontal="right"/>
    </xf>
    <xf numFmtId="4" fontId="20" fillId="0" borderId="15" xfId="0" applyNumberFormat="1" applyFont="1" applyBorder="1" applyAlignment="1">
      <alignment horizontal="right"/>
    </xf>
    <xf numFmtId="0" fontId="18" fillId="0" borderId="38" xfId="0" applyFont="1" applyBorder="1" applyAlignment="1">
      <alignment horizontal="right" vertical="center" wrapText="1"/>
    </xf>
    <xf numFmtId="0" fontId="18" fillId="0" borderId="2" xfId="0" applyFont="1" applyBorder="1" applyAlignment="1">
      <alignment horizontal="right" vertical="center"/>
    </xf>
    <xf numFmtId="0" fontId="18" fillId="0" borderId="2" xfId="0" applyFont="1" applyBorder="1" applyAlignment="1">
      <alignment horizontal="right" vertical="center" wrapText="1"/>
    </xf>
    <xf numFmtId="4" fontId="18" fillId="0" borderId="2" xfId="0" applyNumberFormat="1" applyFont="1" applyBorder="1" applyAlignment="1">
      <alignment horizontal="right"/>
    </xf>
    <xf numFmtId="0" fontId="18" fillId="0" borderId="2" xfId="0" applyNumberFormat="1" applyFont="1" applyBorder="1" applyAlignment="1">
      <alignment horizontal="right" vertical="center" wrapText="1"/>
    </xf>
    <xf numFmtId="4" fontId="17" fillId="0" borderId="7" xfId="0" applyNumberFormat="1" applyFont="1" applyBorder="1" applyAlignment="1">
      <alignment horizontal="right" vertical="center"/>
    </xf>
    <xf numFmtId="0" fontId="18" fillId="0" borderId="2" xfId="0" applyFont="1" applyFill="1" applyBorder="1" applyAlignment="1">
      <alignment horizontal="right" vertical="top"/>
    </xf>
    <xf numFmtId="0" fontId="18" fillId="0" borderId="2" xfId="0" applyFont="1" applyFill="1" applyBorder="1" applyAlignment="1">
      <alignment horizontal="right" wrapText="1"/>
    </xf>
    <xf numFmtId="0" fontId="23" fillId="0" borderId="2" xfId="0" applyNumberFormat="1" applyFont="1" applyBorder="1" applyAlignment="1">
      <alignment horizontal="right" wrapText="1"/>
    </xf>
    <xf numFmtId="2" fontId="24" fillId="0" borderId="2" xfId="0" applyNumberFormat="1" applyFont="1" applyFill="1" applyBorder="1" applyAlignment="1">
      <alignment horizontal="right" wrapText="1"/>
    </xf>
    <xf numFmtId="0" fontId="25" fillId="0" borderId="2" xfId="0" applyFont="1" applyFill="1" applyBorder="1" applyAlignment="1">
      <alignment horizontal="right" vertical="top"/>
    </xf>
    <xf numFmtId="0" fontId="25" fillId="0" borderId="2" xfId="0" applyFont="1" applyBorder="1" applyAlignment="1">
      <alignment horizontal="right" vertical="center"/>
    </xf>
    <xf numFmtId="4" fontId="23" fillId="0" borderId="2" xfId="0" applyNumberFormat="1" applyFont="1" applyBorder="1" applyAlignment="1">
      <alignment horizontal="right" wrapText="1"/>
    </xf>
    <xf numFmtId="2" fontId="25" fillId="0" borderId="2" xfId="0" applyNumberFormat="1" applyFont="1" applyBorder="1" applyAlignment="1">
      <alignment horizontal="right"/>
    </xf>
    <xf numFmtId="4" fontId="18" fillId="0" borderId="2" xfId="0" applyNumberFormat="1" applyFont="1" applyBorder="1" applyAlignment="1">
      <alignment horizontal="right" vertical="center"/>
    </xf>
    <xf numFmtId="4" fontId="17" fillId="0" borderId="2" xfId="0" applyNumberFormat="1" applyFont="1" applyBorder="1" applyAlignment="1">
      <alignment horizontal="right" wrapText="1"/>
    </xf>
    <xf numFmtId="0" fontId="0" fillId="0" borderId="0" xfId="0" applyFont="1" applyAlignment="1">
      <alignment horizontal="right"/>
    </xf>
    <xf numFmtId="0" fontId="17" fillId="0" borderId="0" xfId="0" applyFont="1" applyAlignment="1">
      <alignment horizontal="right" vertical="center"/>
    </xf>
    <xf numFmtId="2" fontId="20" fillId="0" borderId="8" xfId="0" applyNumberFormat="1" applyFont="1" applyBorder="1" applyAlignment="1">
      <alignment horizontal="right"/>
    </xf>
    <xf numFmtId="2" fontId="20" fillId="0" borderId="11" xfId="0" applyNumberFormat="1" applyFont="1" applyBorder="1" applyAlignment="1">
      <alignment horizontal="right"/>
    </xf>
    <xf numFmtId="2" fontId="20" fillId="0" borderId="14" xfId="0" applyNumberFormat="1" applyFont="1" applyBorder="1" applyAlignment="1">
      <alignment horizontal="right"/>
    </xf>
    <xf numFmtId="0" fontId="23" fillId="0" borderId="2" xfId="0" applyFont="1" applyBorder="1" applyAlignment="1">
      <alignment horizontal="right" wrapText="1"/>
    </xf>
    <xf numFmtId="0" fontId="23" fillId="0" borderId="2" xfId="0" applyNumberFormat="1" applyFont="1" applyBorder="1" applyAlignment="1">
      <alignment horizontal="right" vertical="top" wrapText="1"/>
    </xf>
    <xf numFmtId="2" fontId="18" fillId="0" borderId="2" xfId="0" applyNumberFormat="1" applyFont="1" applyBorder="1" applyAlignment="1">
      <alignment horizontal="right"/>
    </xf>
    <xf numFmtId="0" fontId="25" fillId="0" borderId="2" xfId="0" applyFont="1" applyBorder="1" applyAlignment="1">
      <alignment horizontal="right"/>
    </xf>
    <xf numFmtId="0" fontId="18" fillId="0" borderId="18" xfId="0" applyFont="1" applyBorder="1" applyAlignment="1">
      <alignment horizontal="right" vertical="center" wrapText="1"/>
    </xf>
    <xf numFmtId="4" fontId="17" fillId="14" borderId="7" xfId="0" applyNumberFormat="1" applyFont="1" applyFill="1" applyBorder="1" applyAlignment="1">
      <alignment horizontal="right" vertical="center" wrapText="1"/>
    </xf>
    <xf numFmtId="0" fontId="60" fillId="0" borderId="2" xfId="0" applyFont="1" applyBorder="1" applyAlignment="1">
      <alignment horizontal="center" wrapText="1"/>
    </xf>
    <xf numFmtId="0" fontId="20" fillId="0" borderId="2" xfId="0" applyFont="1" applyFill="1" applyBorder="1" applyAlignment="1">
      <alignment horizontal="center" vertical="top"/>
    </xf>
    <xf numFmtId="0" fontId="20" fillId="0" borderId="2" xfId="0" applyFont="1" applyBorder="1" applyAlignment="1">
      <alignment horizontal="justify" vertical="top" wrapText="1"/>
    </xf>
    <xf numFmtId="0" fontId="20" fillId="0" borderId="2" xfId="0" applyFont="1" applyBorder="1" applyAlignment="1">
      <alignment horizontal="center" vertical="top"/>
    </xf>
    <xf numFmtId="2" fontId="20" fillId="0" borderId="2" xfId="0" applyNumberFormat="1" applyFont="1" applyBorder="1" applyAlignment="1">
      <alignment horizontal="center" vertical="center"/>
    </xf>
    <xf numFmtId="2" fontId="20" fillId="0" borderId="2" xfId="0" applyNumberFormat="1" applyFont="1" applyBorder="1" applyAlignment="1">
      <alignment horizontal="right"/>
    </xf>
    <xf numFmtId="4" fontId="20" fillId="0" borderId="2" xfId="0" applyNumberFormat="1" applyFont="1" applyBorder="1" applyAlignment="1">
      <alignment horizontal="right"/>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4" fontId="17" fillId="0" borderId="2" xfId="0" applyNumberFormat="1" applyFont="1" applyBorder="1" applyAlignment="1">
      <alignment horizontal="right" vertical="center" wrapText="1"/>
    </xf>
    <xf numFmtId="0" fontId="18" fillId="0" borderId="2" xfId="0" applyFont="1" applyFill="1" applyBorder="1" applyAlignment="1">
      <alignment horizontal="right" vertical="center"/>
    </xf>
    <xf numFmtId="0" fontId="0" fillId="0" borderId="0" xfId="0" applyFont="1" applyAlignment="1">
      <alignment horizontal="right" vertical="center"/>
    </xf>
    <xf numFmtId="4" fontId="0" fillId="0" borderId="0" xfId="0" applyNumberFormat="1" applyFont="1" applyAlignment="1">
      <alignment horizontal="right" vertical="center"/>
    </xf>
    <xf numFmtId="4" fontId="17" fillId="0" borderId="18" xfId="0" applyNumberFormat="1" applyFont="1" applyBorder="1" applyAlignment="1">
      <alignment horizontal="right" wrapText="1"/>
    </xf>
    <xf numFmtId="0" fontId="41" fillId="0" borderId="2" xfId="6" applyFont="1" applyAlignment="1">
      <alignment horizontal="right" vertical="center"/>
    </xf>
    <xf numFmtId="0" fontId="41" fillId="0" borderId="21" xfId="6" applyFont="1" applyBorder="1" applyAlignment="1">
      <alignment horizontal="right" vertical="center"/>
    </xf>
    <xf numFmtId="0" fontId="49" fillId="0" borderId="2" xfId="6" applyFont="1" applyAlignment="1">
      <alignment horizontal="right" vertical="center"/>
    </xf>
    <xf numFmtId="0" fontId="42" fillId="0" borderId="2" xfId="6" applyFont="1" applyAlignment="1">
      <alignment horizontal="right" vertical="center"/>
    </xf>
    <xf numFmtId="0" fontId="41" fillId="0" borderId="2" xfId="6" applyFont="1" applyBorder="1" applyAlignment="1">
      <alignment horizontal="right" vertical="center"/>
    </xf>
    <xf numFmtId="0" fontId="49" fillId="0" borderId="2" xfId="6" applyFont="1" applyBorder="1" applyAlignment="1">
      <alignment horizontal="right" vertical="center"/>
    </xf>
    <xf numFmtId="0" fontId="40" fillId="10" borderId="21" xfId="6" applyFont="1" applyFill="1" applyBorder="1" applyAlignment="1">
      <alignment horizontal="center"/>
    </xf>
    <xf numFmtId="0" fontId="41" fillId="0" borderId="2" xfId="6" applyFont="1" applyAlignment="1">
      <alignment horizontal="center"/>
    </xf>
    <xf numFmtId="0" fontId="41" fillId="0" borderId="23" xfId="6" applyFont="1" applyBorder="1" applyAlignment="1">
      <alignment horizontal="center"/>
    </xf>
    <xf numFmtId="0" fontId="49" fillId="0" borderId="2" xfId="6" applyFont="1" applyAlignment="1">
      <alignment horizontal="center"/>
    </xf>
    <xf numFmtId="0" fontId="41" fillId="0" borderId="24" xfId="6" applyFont="1" applyBorder="1" applyAlignment="1">
      <alignment horizontal="center"/>
    </xf>
    <xf numFmtId="0" fontId="27" fillId="0" borderId="2" xfId="6" applyAlignment="1">
      <alignment horizontal="center"/>
    </xf>
    <xf numFmtId="0" fontId="27" fillId="0" borderId="2" xfId="6" applyFont="1" applyAlignment="1">
      <alignment horizontal="center"/>
    </xf>
    <xf numFmtId="0" fontId="48" fillId="0" borderId="2" xfId="6" applyFont="1" applyAlignment="1">
      <alignment horizontal="center"/>
    </xf>
    <xf numFmtId="0" fontId="49" fillId="0" borderId="2" xfId="6" applyFont="1" applyBorder="1" applyAlignment="1">
      <alignment horizontal="center"/>
    </xf>
    <xf numFmtId="0" fontId="27" fillId="0" borderId="21" xfId="6" applyBorder="1" applyAlignment="1">
      <alignment horizontal="center"/>
    </xf>
    <xf numFmtId="0" fontId="0" fillId="0" borderId="0" xfId="0" applyFont="1" applyAlignment="1">
      <alignment horizontal="center"/>
    </xf>
    <xf numFmtId="0" fontId="40" fillId="10" borderId="21" xfId="6" applyFont="1" applyFill="1" applyBorder="1" applyAlignment="1">
      <alignment horizontal="right"/>
    </xf>
    <xf numFmtId="4" fontId="41" fillId="0" borderId="2" xfId="6" applyNumberFormat="1" applyFont="1" applyAlignment="1">
      <alignment horizontal="right" vertical="center"/>
    </xf>
    <xf numFmtId="0" fontId="49" fillId="0" borderId="2" xfId="6" applyFont="1" applyAlignment="1">
      <alignment horizontal="right"/>
    </xf>
    <xf numFmtId="4" fontId="42" fillId="0" borderId="2" xfId="6" applyNumberFormat="1" applyFont="1" applyAlignment="1">
      <alignment horizontal="right" vertical="center"/>
    </xf>
    <xf numFmtId="4" fontId="48" fillId="0" borderId="2" xfId="6" applyNumberFormat="1" applyFont="1" applyAlignment="1">
      <alignment horizontal="right"/>
    </xf>
    <xf numFmtId="0" fontId="27" fillId="0" borderId="2" xfId="6" applyAlignment="1">
      <alignment horizontal="right"/>
    </xf>
    <xf numFmtId="4" fontId="27" fillId="0" borderId="21" xfId="6" applyNumberFormat="1" applyBorder="1" applyAlignment="1">
      <alignment horizontal="right" vertical="center"/>
    </xf>
    <xf numFmtId="4" fontId="41" fillId="0" borderId="2" xfId="6" applyNumberFormat="1" applyFont="1" applyAlignment="1">
      <alignment horizontal="right" vertical="center" wrapText="1"/>
    </xf>
    <xf numFmtId="3" fontId="49" fillId="0" borderId="2" xfId="6" applyNumberFormat="1" applyFont="1" applyAlignment="1">
      <alignment horizontal="right"/>
    </xf>
    <xf numFmtId="0" fontId="41" fillId="0" borderId="2" xfId="6" applyFont="1" applyBorder="1" applyAlignment="1">
      <alignment horizontal="right"/>
    </xf>
    <xf numFmtId="43" fontId="49" fillId="0" borderId="2" xfId="25" applyFont="1" applyBorder="1" applyAlignment="1">
      <alignment horizontal="right"/>
    </xf>
    <xf numFmtId="43" fontId="49" fillId="0" borderId="2" xfId="25" applyFont="1" applyAlignment="1">
      <alignment horizontal="right"/>
    </xf>
    <xf numFmtId="43" fontId="41" fillId="0" borderId="2" xfId="25" applyFont="1" applyAlignment="1">
      <alignment horizontal="right"/>
    </xf>
    <xf numFmtId="4" fontId="27" fillId="0" borderId="21" xfId="6" applyNumberFormat="1" applyBorder="1" applyAlignment="1">
      <alignment horizontal="right"/>
    </xf>
    <xf numFmtId="0" fontId="40" fillId="10" borderId="21" xfId="6" applyFont="1" applyFill="1" applyBorder="1" applyAlignment="1">
      <alignment horizontal="justify"/>
    </xf>
    <xf numFmtId="0" fontId="41" fillId="0" borderId="23" xfId="6" applyFont="1" applyBorder="1" applyAlignment="1">
      <alignment horizontal="justify"/>
    </xf>
    <xf numFmtId="0" fontId="42" fillId="0" borderId="2" xfId="6" applyFont="1" applyAlignment="1">
      <alignment horizontal="justify"/>
    </xf>
    <xf numFmtId="0" fontId="42" fillId="0" borderId="2" xfId="6" applyFont="1" applyAlignment="1">
      <alignment horizontal="justify" wrapText="1"/>
    </xf>
    <xf numFmtId="0" fontId="41" fillId="0" borderId="2" xfId="6" applyFont="1" applyAlignment="1">
      <alignment horizontal="justify"/>
    </xf>
    <xf numFmtId="0" fontId="41" fillId="0" borderId="24" xfId="6" applyFont="1" applyBorder="1" applyAlignment="1">
      <alignment horizontal="justify"/>
    </xf>
    <xf numFmtId="0" fontId="27" fillId="0" borderId="2" xfId="6" applyAlignment="1">
      <alignment horizontal="justify" vertical="top" wrapText="1"/>
    </xf>
    <xf numFmtId="0" fontId="43" fillId="0" borderId="2" xfId="6" applyFont="1" applyAlignment="1">
      <alignment horizontal="justify" vertical="top" wrapText="1"/>
    </xf>
    <xf numFmtId="0" fontId="44" fillId="0" borderId="2" xfId="6" applyFont="1" applyAlignment="1">
      <alignment horizontal="justify" vertical="top" wrapText="1"/>
    </xf>
    <xf numFmtId="0" fontId="42" fillId="0" borderId="2" xfId="6" applyFont="1" applyAlignment="1">
      <alignment horizontal="justify" vertical="top" wrapText="1"/>
    </xf>
    <xf numFmtId="0" fontId="27" fillId="0" borderId="2" xfId="6" applyAlignment="1">
      <alignment horizontal="justify"/>
    </xf>
    <xf numFmtId="0" fontId="27" fillId="0" borderId="2" xfId="6" applyAlignment="1" applyProtection="1">
      <alignment horizontal="justify" vertical="top" wrapText="1"/>
      <protection locked="0"/>
    </xf>
    <xf numFmtId="0" fontId="41" fillId="0" borderId="2" xfId="6" applyFont="1" applyBorder="1" applyAlignment="1">
      <alignment horizontal="justify"/>
    </xf>
    <xf numFmtId="0" fontId="49" fillId="0" borderId="2" xfId="6" applyFont="1" applyBorder="1" applyAlignment="1">
      <alignment horizontal="justify"/>
    </xf>
    <xf numFmtId="0" fontId="50" fillId="0" borderId="2" xfId="6" applyFont="1" applyBorder="1" applyAlignment="1">
      <alignment horizontal="justify"/>
    </xf>
    <xf numFmtId="0" fontId="50" fillId="0" borderId="2" xfId="6" applyFont="1" applyAlignment="1">
      <alignment horizontal="justify"/>
    </xf>
    <xf numFmtId="0" fontId="49" fillId="0" borderId="2" xfId="6" applyFont="1" applyAlignment="1">
      <alignment horizontal="justify"/>
    </xf>
    <xf numFmtId="0" fontId="40" fillId="10" borderId="20" xfId="6" applyFont="1" applyFill="1" applyBorder="1" applyAlignment="1">
      <alignment horizontal="center" vertical="top" wrapText="1"/>
    </xf>
    <xf numFmtId="0" fontId="41" fillId="0" borderId="23" xfId="6" applyFont="1" applyBorder="1" applyAlignment="1">
      <alignment horizontal="center" vertical="top"/>
    </xf>
    <xf numFmtId="0" fontId="42" fillId="0" borderId="2" xfId="6" applyFont="1" applyAlignment="1">
      <alignment horizontal="center" vertical="top"/>
    </xf>
    <xf numFmtId="0" fontId="41" fillId="0" borderId="2" xfId="6" applyFont="1" applyAlignment="1">
      <alignment horizontal="center" vertical="top"/>
    </xf>
    <xf numFmtId="0" fontId="41" fillId="0" borderId="24" xfId="6" applyFont="1" applyBorder="1" applyAlignment="1">
      <alignment horizontal="center" vertical="top"/>
    </xf>
    <xf numFmtId="164" fontId="27" fillId="0" borderId="2" xfId="6" applyNumberFormat="1" applyAlignment="1">
      <alignment horizontal="center" vertical="top"/>
    </xf>
    <xf numFmtId="49" fontId="27" fillId="0" borderId="2" xfId="6" applyNumberFormat="1" applyAlignment="1">
      <alignment horizontal="center" vertical="top"/>
    </xf>
    <xf numFmtId="0" fontId="27" fillId="0" borderId="2" xfId="6" applyAlignment="1">
      <alignment horizontal="center" vertical="top"/>
    </xf>
    <xf numFmtId="0" fontId="41" fillId="0" borderId="2" xfId="6" applyFont="1" applyBorder="1" applyAlignment="1">
      <alignment horizontal="center" vertical="top"/>
    </xf>
    <xf numFmtId="0" fontId="42" fillId="0" borderId="2" xfId="6" applyFont="1" applyBorder="1" applyAlignment="1">
      <alignment horizontal="center" vertical="top"/>
    </xf>
    <xf numFmtId="0" fontId="27" fillId="11" borderId="2" xfId="6" applyFill="1" applyAlignment="1">
      <alignment horizontal="center" vertical="top"/>
    </xf>
    <xf numFmtId="0" fontId="0" fillId="0" borderId="0" xfId="0" applyFont="1" applyAlignment="1">
      <alignment horizontal="center" vertical="top"/>
    </xf>
    <xf numFmtId="4" fontId="49" fillId="0" borderId="39" xfId="6" applyNumberFormat="1" applyFont="1" applyBorder="1" applyAlignment="1">
      <alignment horizontal="right"/>
    </xf>
    <xf numFmtId="0" fontId="69" fillId="0" borderId="2" xfId="6" applyFont="1" applyAlignment="1">
      <alignment horizontal="center" vertical="top" wrapText="1"/>
    </xf>
    <xf numFmtId="0" fontId="64" fillId="0" borderId="0" xfId="0" applyFont="1" applyAlignment="1">
      <alignment horizontal="justify" vertical="center" wrapText="1"/>
    </xf>
    <xf numFmtId="49" fontId="52" fillId="12" borderId="25" xfId="26" applyNumberFormat="1" applyFont="1" applyFill="1" applyBorder="1" applyAlignment="1">
      <alignment horizontal="justify" vertical="center"/>
    </xf>
    <xf numFmtId="49" fontId="53" fillId="0" borderId="0" xfId="0" applyNumberFormat="1" applyFont="1" applyAlignment="1">
      <alignment horizontal="justify" vertical="center"/>
    </xf>
    <xf numFmtId="49" fontId="11" fillId="0" borderId="0" xfId="0" applyNumberFormat="1" applyFont="1" applyFill="1" applyAlignment="1">
      <alignment horizontal="justify" vertical="top" wrapText="1"/>
    </xf>
    <xf numFmtId="0" fontId="55" fillId="0" borderId="0" xfId="0" applyFont="1" applyAlignment="1">
      <alignment horizontal="justify" wrapText="1"/>
    </xf>
    <xf numFmtId="0" fontId="11" fillId="0" borderId="0" xfId="0" applyFont="1" applyAlignment="1">
      <alignment horizontal="justify" vertical="top" wrapText="1"/>
    </xf>
    <xf numFmtId="0" fontId="0" fillId="0" borderId="0" xfId="0" applyAlignment="1">
      <alignment horizontal="justify"/>
    </xf>
    <xf numFmtId="49" fontId="53" fillId="0" borderId="2" xfId="0" applyNumberFormat="1" applyFont="1" applyBorder="1" applyAlignment="1">
      <alignment horizontal="justify" vertical="top"/>
    </xf>
    <xf numFmtId="49" fontId="11" fillId="0" borderId="2" xfId="0" applyNumberFormat="1" applyFont="1" applyBorder="1" applyAlignment="1">
      <alignment horizontal="justify" vertical="top"/>
    </xf>
    <xf numFmtId="0" fontId="11" fillId="0" borderId="2" xfId="29" applyFont="1" applyAlignment="1">
      <alignment horizontal="justify" wrapText="1"/>
    </xf>
    <xf numFmtId="0" fontId="57" fillId="0" borderId="2" xfId="30" applyFont="1" applyAlignment="1">
      <alignment horizontal="justify" vertical="top" wrapText="1"/>
    </xf>
    <xf numFmtId="1" fontId="11" fillId="0" borderId="2" xfId="0" applyNumberFormat="1" applyFont="1" applyBorder="1" applyAlignment="1" applyProtection="1">
      <alignment horizontal="justify" vertical="center" wrapText="1"/>
    </xf>
    <xf numFmtId="0" fontId="11" fillId="0" borderId="2" xfId="33" applyFont="1" applyBorder="1" applyAlignment="1">
      <alignment horizontal="justify" vertical="top" wrapText="1"/>
    </xf>
    <xf numFmtId="9" fontId="11" fillId="0" borderId="2" xfId="34" applyFont="1" applyBorder="1" applyAlignment="1">
      <alignment horizontal="justify" vertical="top" wrapText="1"/>
    </xf>
    <xf numFmtId="0" fontId="55" fillId="0" borderId="0" xfId="0" applyFont="1" applyAlignment="1">
      <alignment horizontal="justify" vertical="top" wrapText="1"/>
    </xf>
    <xf numFmtId="0" fontId="55" fillId="0" borderId="0" xfId="0" applyFont="1" applyFill="1" applyAlignment="1">
      <alignment horizontal="justify" vertical="top" wrapText="1"/>
    </xf>
    <xf numFmtId="0" fontId="11" fillId="0" borderId="2" xfId="36" applyNumberFormat="1" applyFont="1" applyFill="1" applyBorder="1" applyAlignment="1">
      <alignment horizontal="justify" vertical="top" wrapText="1" shrinkToFit="1"/>
    </xf>
    <xf numFmtId="0" fontId="11" fillId="0" borderId="0" xfId="0" applyFont="1" applyFill="1" applyAlignment="1">
      <alignment horizontal="justify" vertical="top" wrapText="1"/>
    </xf>
    <xf numFmtId="0" fontId="11" fillId="0" borderId="2" xfId="37" applyFont="1" applyFill="1" applyAlignment="1">
      <alignment horizontal="justify" wrapText="1"/>
    </xf>
    <xf numFmtId="0" fontId="61" fillId="0" borderId="2" xfId="0" applyFont="1" applyBorder="1" applyAlignment="1">
      <alignment horizontal="justify" vertical="top"/>
    </xf>
    <xf numFmtId="0" fontId="11" fillId="0" borderId="2" xfId="37" applyFill="1" applyAlignment="1">
      <alignment horizontal="justify" wrapText="1"/>
    </xf>
    <xf numFmtId="0" fontId="0" fillId="0" borderId="0" xfId="0" applyFill="1" applyAlignment="1">
      <alignment horizontal="justify" wrapText="1"/>
    </xf>
    <xf numFmtId="49" fontId="52" fillId="0" borderId="2" xfId="26" applyNumberFormat="1" applyFont="1" applyFill="1" applyBorder="1" applyAlignment="1">
      <alignment horizontal="justify" vertical="center"/>
    </xf>
    <xf numFmtId="0" fontId="40" fillId="0" borderId="0" xfId="0" applyFont="1" applyAlignment="1">
      <alignment horizontal="justify" wrapText="1"/>
    </xf>
    <xf numFmtId="49" fontId="11" fillId="0" borderId="2" xfId="0" applyNumberFormat="1" applyFont="1" applyBorder="1" applyAlignment="1">
      <alignment horizontal="justify" vertical="top" wrapText="1"/>
    </xf>
    <xf numFmtId="0" fontId="11" fillId="0" borderId="0" xfId="0" applyFont="1" applyAlignment="1">
      <alignment horizontal="justify" wrapText="1"/>
    </xf>
    <xf numFmtId="49" fontId="53" fillId="0" borderId="2" xfId="39" applyNumberFormat="1" applyFont="1" applyFill="1" applyBorder="1" applyAlignment="1">
      <alignment horizontal="justify" vertical="top" wrapText="1"/>
    </xf>
    <xf numFmtId="0" fontId="11" fillId="0" borderId="2" xfId="40" applyNumberFormat="1" applyFont="1" applyFill="1" applyBorder="1" applyAlignment="1" applyProtection="1">
      <alignment horizontal="justify" vertical="top" wrapText="1"/>
      <protection locked="0"/>
    </xf>
    <xf numFmtId="49" fontId="53" fillId="0" borderId="2" xfId="0" applyNumberFormat="1" applyFont="1" applyBorder="1" applyAlignment="1">
      <alignment horizontal="justify" vertical="top" wrapText="1"/>
    </xf>
    <xf numFmtId="49" fontId="11" fillId="0" borderId="2" xfId="39" applyNumberFormat="1" applyFont="1" applyBorder="1" applyAlignment="1">
      <alignment horizontal="justify" vertical="top" wrapText="1"/>
    </xf>
    <xf numFmtId="0" fontId="11" fillId="0" borderId="2" xfId="41" applyFont="1" applyBorder="1" applyAlignment="1" applyProtection="1">
      <alignment horizontal="justify" vertical="top" wrapText="1"/>
      <protection locked="0"/>
    </xf>
    <xf numFmtId="0" fontId="11" fillId="0" borderId="2" xfId="0" applyFont="1" applyBorder="1" applyAlignment="1" applyProtection="1">
      <alignment horizontal="justify" vertical="top" wrapText="1"/>
    </xf>
    <xf numFmtId="0" fontId="53" fillId="0" borderId="0" xfId="0" applyFont="1" applyAlignment="1">
      <alignment horizontal="justify" vertical="top" wrapText="1"/>
    </xf>
    <xf numFmtId="0" fontId="11" fillId="0" borderId="2" xfId="0" applyNumberFormat="1" applyFont="1" applyFill="1" applyBorder="1" applyAlignment="1" applyProtection="1">
      <alignment horizontal="justify" vertical="top" wrapText="1"/>
      <protection locked="0"/>
    </xf>
    <xf numFmtId="0" fontId="11" fillId="0" borderId="18" xfId="0" applyFont="1" applyBorder="1" applyAlignment="1">
      <alignment horizontal="center"/>
    </xf>
    <xf numFmtId="4" fontId="11" fillId="0" borderId="18" xfId="0" applyNumberFormat="1" applyFont="1" applyBorder="1" applyAlignment="1">
      <alignment vertical="top"/>
    </xf>
    <xf numFmtId="4" fontId="11" fillId="0" borderId="18" xfId="0" applyNumberFormat="1" applyFont="1" applyBorder="1" applyAlignment="1">
      <alignment horizontal="right"/>
    </xf>
    <xf numFmtId="4" fontId="4" fillId="2" borderId="40" xfId="0" applyNumberFormat="1" applyFont="1" applyFill="1" applyBorder="1" applyAlignment="1">
      <alignment horizontal="right" vertical="center"/>
    </xf>
    <xf numFmtId="4" fontId="4" fillId="2" borderId="42" xfId="0" applyNumberFormat="1" applyFont="1" applyFill="1" applyBorder="1" applyAlignment="1">
      <alignment horizontal="right" vertical="center"/>
    </xf>
    <xf numFmtId="4" fontId="4" fillId="14" borderId="41" xfId="0" applyNumberFormat="1" applyFont="1" applyFill="1" applyBorder="1" applyAlignment="1">
      <alignment horizontal="right" vertical="center"/>
    </xf>
    <xf numFmtId="0" fontId="65" fillId="0" borderId="0" xfId="0" applyFont="1" applyAlignment="1">
      <alignment vertical="center" wrapText="1"/>
    </xf>
    <xf numFmtId="0" fontId="10" fillId="0" borderId="2" xfId="29" applyFont="1" applyAlignment="1">
      <alignment horizontal="justify" wrapText="1"/>
    </xf>
    <xf numFmtId="0" fontId="10" fillId="0" borderId="2" xfId="29" applyFont="1" applyAlignment="1">
      <alignment horizontal="justify" vertical="top" wrapText="1"/>
    </xf>
    <xf numFmtId="0" fontId="11" fillId="0" borderId="2" xfId="31" applyFont="1" applyBorder="1" applyAlignment="1">
      <alignment horizontal="center" vertical="top"/>
    </xf>
    <xf numFmtId="4" fontId="11" fillId="0" borderId="2" xfId="0" applyNumberFormat="1" applyFont="1" applyBorder="1" applyAlignment="1">
      <alignment horizontal="right" vertical="top"/>
    </xf>
    <xf numFmtId="0" fontId="10" fillId="0" borderId="2" xfId="33" applyFont="1" applyBorder="1" applyAlignment="1">
      <alignment horizontal="justify" vertical="top" wrapText="1"/>
    </xf>
    <xf numFmtId="0" fontId="10" fillId="0" borderId="2" xfId="31" applyFont="1" applyBorder="1" applyAlignment="1">
      <alignment horizontal="center"/>
    </xf>
    <xf numFmtId="1" fontId="11" fillId="0" borderId="18" xfId="0" applyNumberFormat="1" applyFont="1" applyBorder="1" applyAlignment="1">
      <alignment horizontal="center"/>
    </xf>
    <xf numFmtId="4" fontId="11" fillId="0" borderId="18" xfId="0" applyNumberFormat="1" applyFont="1" applyBorder="1" applyAlignment="1">
      <alignment horizontal="center"/>
    </xf>
    <xf numFmtId="0" fontId="11" fillId="0" borderId="18" xfId="38" applyFont="1" applyFill="1" applyBorder="1" applyAlignment="1">
      <alignment horizontal="center"/>
    </xf>
    <xf numFmtId="1" fontId="11" fillId="0" borderId="18" xfId="0" applyNumberFormat="1" applyFont="1" applyFill="1" applyBorder="1" applyAlignment="1">
      <alignment horizontal="center"/>
    </xf>
    <xf numFmtId="4" fontId="11" fillId="0" borderId="18" xfId="0" applyNumberFormat="1" applyFont="1" applyFill="1" applyBorder="1" applyAlignment="1">
      <alignment horizontal="center"/>
    </xf>
    <xf numFmtId="0" fontId="0" fillId="0" borderId="18" xfId="0" applyBorder="1" applyAlignment="1"/>
    <xf numFmtId="0" fontId="0" fillId="0" borderId="52" xfId="0" applyBorder="1" applyAlignment="1"/>
    <xf numFmtId="0" fontId="53" fillId="0" borderId="52" xfId="0" applyFont="1" applyBorder="1" applyAlignment="1">
      <alignment horizontal="justify" wrapText="1"/>
    </xf>
    <xf numFmtId="4" fontId="53" fillId="0" borderId="52" xfId="0" applyNumberFormat="1" applyFont="1" applyBorder="1" applyAlignment="1"/>
    <xf numFmtId="0" fontId="55" fillId="0" borderId="18" xfId="0" applyFont="1" applyBorder="1" applyAlignment="1">
      <alignment horizontal="center"/>
    </xf>
    <xf numFmtId="167" fontId="55" fillId="0" borderId="18" xfId="0" applyNumberFormat="1" applyFont="1" applyBorder="1" applyAlignment="1">
      <alignment horizontal="right" wrapText="1"/>
    </xf>
    <xf numFmtId="0" fontId="0" fillId="0" borderId="18" xfId="0" applyFill="1" applyBorder="1" applyAlignment="1">
      <alignment horizontal="center"/>
    </xf>
    <xf numFmtId="2" fontId="0" fillId="0" borderId="18" xfId="0" applyNumberFormat="1" applyFill="1" applyBorder="1" applyAlignment="1">
      <alignment horizontal="right"/>
    </xf>
    <xf numFmtId="0" fontId="53" fillId="0" borderId="52" xfId="0" applyFont="1" applyBorder="1" applyAlignment="1">
      <alignment horizontal="justify"/>
    </xf>
    <xf numFmtId="0" fontId="11" fillId="0" borderId="18" xfId="31" applyFont="1" applyBorder="1" applyAlignment="1">
      <alignment horizontal="center"/>
    </xf>
    <xf numFmtId="4" fontId="53" fillId="0" borderId="18" xfId="0" applyNumberFormat="1" applyFont="1" applyBorder="1" applyAlignment="1">
      <alignment horizontal="right"/>
    </xf>
    <xf numFmtId="0" fontId="11" fillId="0" borderId="18" xfId="26" applyFont="1" applyFill="1" applyBorder="1" applyAlignment="1">
      <alignment horizontal="center" vertical="center" wrapText="1"/>
    </xf>
    <xf numFmtId="2" fontId="11" fillId="0" borderId="18" xfId="26" applyNumberFormat="1" applyFont="1" applyFill="1" applyBorder="1" applyAlignment="1">
      <alignment horizontal="right" wrapText="1"/>
    </xf>
    <xf numFmtId="4" fontId="17" fillId="0" borderId="18" xfId="0" applyNumberFormat="1" applyFont="1" applyBorder="1" applyAlignment="1">
      <alignment horizontal="right"/>
    </xf>
    <xf numFmtId="4" fontId="17" fillId="14" borderId="52" xfId="0" applyNumberFormat="1" applyFont="1" applyFill="1" applyBorder="1" applyAlignment="1">
      <alignment horizontal="right"/>
    </xf>
    <xf numFmtId="49" fontId="53" fillId="0" borderId="2" xfId="0" applyNumberFormat="1" applyFont="1" applyBorder="1" applyAlignment="1">
      <alignment horizontal="left" vertical="center"/>
    </xf>
    <xf numFmtId="49" fontId="17" fillId="0" borderId="2" xfId="0" applyNumberFormat="1" applyFont="1" applyBorder="1" applyAlignment="1">
      <alignment horizontal="justify" vertical="center"/>
    </xf>
    <xf numFmtId="0" fontId="11" fillId="0" borderId="2" xfId="0" applyFont="1" applyBorder="1" applyAlignment="1">
      <alignment horizontal="center" vertical="center"/>
    </xf>
    <xf numFmtId="4" fontId="11" fillId="0" borderId="2" xfId="0" applyNumberFormat="1" applyFont="1" applyBorder="1" applyAlignment="1">
      <alignment vertical="center"/>
    </xf>
    <xf numFmtId="4" fontId="53" fillId="0" borderId="2" xfId="0" applyNumberFormat="1" applyFont="1" applyBorder="1" applyAlignment="1">
      <alignment horizontal="right" vertical="center"/>
    </xf>
    <xf numFmtId="0" fontId="0" fillId="0" borderId="0" xfId="0" applyFont="1" applyAlignment="1">
      <alignment horizontal="justify" vertical="center"/>
    </xf>
    <xf numFmtId="0" fontId="9" fillId="0" borderId="0" xfId="0" applyFont="1" applyAlignment="1">
      <alignment horizontal="left" vertical="top" wrapText="1"/>
    </xf>
    <xf numFmtId="0" fontId="0" fillId="0" borderId="0" xfId="0" applyAlignment="1">
      <alignment horizontal="left" vertical="top"/>
    </xf>
    <xf numFmtId="0" fontId="63" fillId="0" borderId="0" xfId="0" applyFont="1" applyAlignment="1">
      <alignment horizontal="justify" vertical="center" wrapText="1"/>
    </xf>
    <xf numFmtId="0" fontId="64" fillId="0" borderId="0" xfId="0" applyFont="1" applyAlignment="1">
      <alignment horizontal="justify" vertical="center" wrapText="1"/>
    </xf>
    <xf numFmtId="0" fontId="65" fillId="0" borderId="0" xfId="0" applyFont="1" applyAlignment="1">
      <alignment horizontal="center" vertical="center" wrapText="1"/>
    </xf>
    <xf numFmtId="0" fontId="63" fillId="0" borderId="0" xfId="0" applyFont="1" applyAlignment="1">
      <alignment horizontal="justify" wrapText="1"/>
    </xf>
    <xf numFmtId="0" fontId="9"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9"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xf>
    <xf numFmtId="0" fontId="65" fillId="0" borderId="2" xfId="0" applyFont="1" applyBorder="1" applyAlignment="1">
      <alignment horizontal="center" vertical="center" wrapText="1"/>
    </xf>
    <xf numFmtId="0" fontId="9" fillId="0" borderId="0" xfId="0" applyFont="1" applyAlignment="1">
      <alignment horizontal="justify" vertical="top" wrapText="1"/>
    </xf>
    <xf numFmtId="0" fontId="5" fillId="0" borderId="0" xfId="0" applyFont="1" applyAlignment="1">
      <alignment horizontal="center" vertical="center" wrapText="1"/>
    </xf>
    <xf numFmtId="49" fontId="5" fillId="2" borderId="2" xfId="0" applyNumberFormat="1" applyFont="1" applyFill="1" applyBorder="1" applyAlignment="1">
      <alignment horizontal="right" vertical="center" wrapText="1"/>
    </xf>
    <xf numFmtId="49" fontId="2" fillId="2" borderId="26" xfId="0" applyNumberFormat="1" applyFont="1" applyFill="1" applyBorder="1" applyAlignment="1">
      <alignment horizontal="center" vertical="center" wrapText="1"/>
    </xf>
    <xf numFmtId="0" fontId="0" fillId="2" borderId="27" xfId="0" applyFont="1" applyFill="1" applyBorder="1" applyAlignment="1">
      <alignment horizontal="justify" vertical="center"/>
    </xf>
    <xf numFmtId="0" fontId="0" fillId="2" borderId="28" xfId="0" applyFont="1" applyFill="1" applyBorder="1" applyAlignment="1">
      <alignment horizontal="justify" vertical="center"/>
    </xf>
    <xf numFmtId="0" fontId="0" fillId="2" borderId="2" xfId="0" applyFont="1" applyFill="1" applyBorder="1" applyAlignment="1">
      <alignment horizontal="justify" vertical="center" wrapText="1"/>
    </xf>
    <xf numFmtId="0" fontId="0" fillId="2" borderId="2" xfId="0" applyFont="1" applyFill="1" applyBorder="1" applyAlignment="1">
      <alignment horizontal="justify"/>
    </xf>
    <xf numFmtId="49" fontId="3" fillId="2" borderId="2" xfId="0" applyNumberFormat="1" applyFont="1" applyFill="1" applyBorder="1" applyAlignment="1">
      <alignment horizontal="right" vertical="center" wrapText="1"/>
    </xf>
    <xf numFmtId="0" fontId="5" fillId="2" borderId="2" xfId="0" applyFont="1" applyFill="1" applyBorder="1" applyAlignment="1">
      <alignment horizontal="right" vertical="top" wrapText="1"/>
    </xf>
    <xf numFmtId="49" fontId="2" fillId="2" borderId="29" xfId="0" applyNumberFormat="1" applyFont="1" applyFill="1" applyBorder="1" applyAlignment="1">
      <alignment horizontal="center" vertical="top" wrapText="1"/>
    </xf>
    <xf numFmtId="0" fontId="0" fillId="2" borderId="30" xfId="0" applyFont="1" applyFill="1" applyBorder="1" applyAlignment="1">
      <alignment horizontal="justify"/>
    </xf>
    <xf numFmtId="0" fontId="0" fillId="2" borderId="31" xfId="0" applyFont="1" applyFill="1" applyBorder="1" applyAlignment="1">
      <alignment horizontal="justify"/>
    </xf>
    <xf numFmtId="0" fontId="17" fillId="0" borderId="2" xfId="0" applyFont="1" applyBorder="1" applyAlignment="1">
      <alignment horizontal="left" vertical="center" wrapText="1"/>
    </xf>
    <xf numFmtId="0" fontId="17" fillId="0" borderId="2" xfId="0" applyFont="1" applyBorder="1" applyAlignment="1">
      <alignment horizontal="right" vertical="center" wrapText="1"/>
    </xf>
    <xf numFmtId="4" fontId="18" fillId="0" borderId="2" xfId="0" applyNumberFormat="1" applyFont="1" applyBorder="1" applyAlignment="1">
      <alignment horizontal="left" vertical="center"/>
    </xf>
    <xf numFmtId="0" fontId="16" fillId="0" borderId="0" xfId="0" applyFont="1" applyAlignment="1">
      <alignment horizontal="center" vertical="center"/>
    </xf>
    <xf numFmtId="0" fontId="19" fillId="0" borderId="3" xfId="0" applyFont="1" applyBorder="1" applyAlignment="1">
      <alignment horizontal="center" vertical="top" wrapText="1"/>
    </xf>
    <xf numFmtId="0" fontId="19" fillId="0" borderId="4" xfId="0" applyFont="1" applyBorder="1" applyAlignment="1">
      <alignment horizontal="center" vertical="top"/>
    </xf>
    <xf numFmtId="0" fontId="19" fillId="0" borderId="5" xfId="0" applyFont="1" applyBorder="1" applyAlignment="1">
      <alignment horizontal="center" vertical="top"/>
    </xf>
    <xf numFmtId="0" fontId="25" fillId="0" borderId="7" xfId="0" applyFont="1" applyFill="1" applyBorder="1" applyAlignment="1">
      <alignment horizontal="center" vertical="top"/>
    </xf>
    <xf numFmtId="0" fontId="25" fillId="0" borderId="2" xfId="0" applyFont="1" applyFill="1" applyBorder="1" applyAlignment="1">
      <alignment horizontal="center" vertical="top"/>
    </xf>
    <xf numFmtId="0" fontId="17" fillId="0" borderId="7" xfId="0" applyFont="1" applyBorder="1" applyAlignment="1">
      <alignment horizontal="right" vertical="center" wrapText="1"/>
    </xf>
    <xf numFmtId="0" fontId="17" fillId="14" borderId="7" xfId="0" applyFont="1" applyFill="1" applyBorder="1" applyAlignment="1">
      <alignment horizontal="right" vertical="center" wrapText="1"/>
    </xf>
    <xf numFmtId="0" fontId="17" fillId="0" borderId="2" xfId="0" applyFont="1" applyBorder="1" applyAlignment="1">
      <alignment horizontal="center" vertical="top" wrapText="1"/>
    </xf>
    <xf numFmtId="0" fontId="17" fillId="14" borderId="52" xfId="0" applyFont="1" applyFill="1" applyBorder="1" applyAlignment="1">
      <alignment horizontal="right" vertical="top" wrapText="1"/>
    </xf>
    <xf numFmtId="0" fontId="41" fillId="0" borderId="21" xfId="6" applyFont="1" applyBorder="1" applyAlignment="1">
      <alignment horizontal="left"/>
    </xf>
    <xf numFmtId="0" fontId="46" fillId="11" borderId="2" xfId="6" applyFont="1" applyFill="1" applyAlignment="1">
      <alignment horizontal="left" vertical="center" wrapText="1"/>
    </xf>
    <xf numFmtId="0" fontId="11" fillId="0" borderId="2" xfId="0" applyNumberFormat="1" applyFont="1" applyBorder="1" applyAlignment="1">
      <alignment horizontal="right" vertical="center"/>
    </xf>
    <xf numFmtId="0" fontId="0" fillId="0" borderId="0" xfId="0" applyNumberFormat="1" applyAlignment="1">
      <alignment horizontal="right" vertical="center"/>
    </xf>
    <xf numFmtId="0" fontId="0" fillId="0" borderId="0" xfId="0" applyAlignment="1">
      <alignment horizontal="right" vertical="center"/>
    </xf>
    <xf numFmtId="0" fontId="11" fillId="0" borderId="18" xfId="0" applyFont="1" applyBorder="1" applyAlignment="1">
      <alignment horizontal="left" vertical="center"/>
    </xf>
    <xf numFmtId="0" fontId="0" fillId="0" borderId="18" xfId="0" applyBorder="1" applyAlignment="1">
      <alignment horizontal="left" vertical="center"/>
    </xf>
    <xf numFmtId="49" fontId="53" fillId="0" borderId="2" xfId="0" applyNumberFormat="1" applyFont="1" applyBorder="1" applyAlignment="1">
      <alignment horizontal="right" vertical="top"/>
    </xf>
    <xf numFmtId="1" fontId="53" fillId="0" borderId="2" xfId="0" applyNumberFormat="1" applyFont="1" applyBorder="1" applyAlignment="1" applyProtection="1">
      <alignment horizontal="right" vertical="center" wrapText="1"/>
    </xf>
    <xf numFmtId="0" fontId="53" fillId="0" borderId="2" xfId="0" applyFont="1" applyBorder="1" applyAlignment="1">
      <alignment horizontal="right" wrapText="1"/>
    </xf>
    <xf numFmtId="49" fontId="22" fillId="0" borderId="2" xfId="0" applyNumberFormat="1" applyFont="1" applyBorder="1" applyAlignment="1">
      <alignment horizontal="center" vertical="center" wrapText="1"/>
    </xf>
    <xf numFmtId="0" fontId="53" fillId="0" borderId="2" xfId="37" applyFont="1" applyFill="1" applyAlignment="1">
      <alignment horizontal="right"/>
    </xf>
    <xf numFmtId="0" fontId="40" fillId="0" borderId="2" xfId="0" applyFont="1" applyBorder="1" applyAlignment="1">
      <alignment horizontal="right" vertical="top" wrapText="1"/>
    </xf>
    <xf numFmtId="0" fontId="53" fillId="0" borderId="2" xfId="0" applyFont="1" applyBorder="1" applyAlignment="1">
      <alignment horizontal="right" vertical="top" wrapText="1"/>
    </xf>
    <xf numFmtId="49" fontId="3" fillId="2" borderId="46" xfId="0" applyNumberFormat="1" applyFont="1" applyFill="1" applyBorder="1" applyAlignment="1">
      <alignment horizontal="left" vertical="center" wrapText="1"/>
    </xf>
    <xf numFmtId="49" fontId="3" fillId="2" borderId="47" xfId="0" applyNumberFormat="1" applyFont="1" applyFill="1" applyBorder="1" applyAlignment="1">
      <alignment horizontal="left" vertical="center" wrapText="1"/>
    </xf>
    <xf numFmtId="49" fontId="3" fillId="2" borderId="48" xfId="0" applyNumberFormat="1" applyFont="1" applyFill="1" applyBorder="1" applyAlignment="1">
      <alignment horizontal="left" vertical="center" wrapText="1"/>
    </xf>
    <xf numFmtId="49" fontId="3" fillId="14" borderId="49" xfId="0" applyNumberFormat="1" applyFont="1" applyFill="1" applyBorder="1" applyAlignment="1">
      <alignment horizontal="left" vertical="center" wrapText="1"/>
    </xf>
    <xf numFmtId="49" fontId="3" fillId="14" borderId="50" xfId="0" applyNumberFormat="1" applyFont="1" applyFill="1" applyBorder="1" applyAlignment="1">
      <alignment horizontal="left" vertical="center" wrapText="1"/>
    </xf>
    <xf numFmtId="49" fontId="3" fillId="14" borderId="51" xfId="0" applyNumberFormat="1" applyFont="1" applyFill="1" applyBorder="1" applyAlignment="1">
      <alignment horizontal="left" vertical="center" wrapText="1"/>
    </xf>
    <xf numFmtId="0" fontId="70" fillId="0" borderId="0" xfId="0" applyNumberFormat="1" applyFont="1" applyAlignment="1">
      <alignment horizontal="center" vertical="center"/>
    </xf>
    <xf numFmtId="49" fontId="3" fillId="2" borderId="43" xfId="0" applyNumberFormat="1" applyFont="1" applyFill="1" applyBorder="1" applyAlignment="1">
      <alignment horizontal="left" vertical="center" wrapText="1"/>
    </xf>
    <xf numFmtId="49" fontId="3" fillId="2" borderId="44" xfId="0" applyNumberFormat="1" applyFont="1" applyFill="1" applyBorder="1" applyAlignment="1">
      <alignment horizontal="left" vertical="center" wrapText="1"/>
    </xf>
    <xf numFmtId="49" fontId="3" fillId="2" borderId="45" xfId="0" applyNumberFormat="1" applyFont="1" applyFill="1" applyBorder="1" applyAlignment="1">
      <alignment horizontal="left" vertical="center" wrapText="1"/>
    </xf>
  </cellXfs>
  <cellStyles count="76">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2" xfId="11" xr:uid="{00000000-0005-0000-0000-000004000000}"/>
    <cellStyle name="Comma 2" xfId="25" xr:uid="{00000000-0005-0000-0000-000005000000}"/>
    <cellStyle name="Currency 2" xfId="2" xr:uid="{00000000-0005-0000-0000-000006000000}"/>
    <cellStyle name="Currency 3" xfId="3" xr:uid="{00000000-0005-0000-0000-000007000000}"/>
    <cellStyle name="Error" xfId="12" xr:uid="{00000000-0005-0000-0000-000008000000}"/>
    <cellStyle name="Excel Built-in Comma" xfId="13" xr:uid="{00000000-0005-0000-0000-000009000000}"/>
    <cellStyle name="Footnote" xfId="14" xr:uid="{00000000-0005-0000-0000-00000A000000}"/>
    <cellStyle name="Good 2" xfId="15" xr:uid="{00000000-0005-0000-0000-00000B000000}"/>
    <cellStyle name="Heading (user)" xfId="16" xr:uid="{00000000-0005-0000-0000-00000C000000}"/>
    <cellStyle name="Heading 1 2" xfId="17" xr:uid="{00000000-0005-0000-0000-00000D000000}"/>
    <cellStyle name="Heading 2 2" xfId="18" xr:uid="{00000000-0005-0000-0000-00000E000000}"/>
    <cellStyle name="Hyperlink" xfId="19" xr:uid="{00000000-0005-0000-0000-00000F000000}"/>
    <cellStyle name="Neutral 2" xfId="20" xr:uid="{00000000-0005-0000-0000-000010000000}"/>
    <cellStyle name="Normal 10 2 2 2" xfId="28" xr:uid="{00000000-0005-0000-0000-000011000000}"/>
    <cellStyle name="Normal 10 2 2 2 2" xfId="64" xr:uid="{00000000-0005-0000-0000-000012000000}"/>
    <cellStyle name="Normal 10 2 2 2 3" xfId="47" xr:uid="{00000000-0005-0000-0000-000013000000}"/>
    <cellStyle name="Normal 101" xfId="31" xr:uid="{00000000-0005-0000-0000-000014000000}"/>
    <cellStyle name="Normal 101 2" xfId="66" xr:uid="{00000000-0005-0000-0000-000015000000}"/>
    <cellStyle name="Normal 101 3" xfId="49" xr:uid="{00000000-0005-0000-0000-000016000000}"/>
    <cellStyle name="Normal 105" xfId="35" xr:uid="{00000000-0005-0000-0000-000017000000}"/>
    <cellStyle name="Normal 105 2" xfId="69" xr:uid="{00000000-0005-0000-0000-000018000000}"/>
    <cellStyle name="Normal 105 3" xfId="52" xr:uid="{00000000-0005-0000-0000-000019000000}"/>
    <cellStyle name="Normal 111" xfId="29" xr:uid="{00000000-0005-0000-0000-00001A000000}"/>
    <cellStyle name="Normal 111 2" xfId="65" xr:uid="{00000000-0005-0000-0000-00001B000000}"/>
    <cellStyle name="Normal 111 3" xfId="48" xr:uid="{00000000-0005-0000-0000-00001C000000}"/>
    <cellStyle name="Normal 119" xfId="38" xr:uid="{00000000-0005-0000-0000-00001D000000}"/>
    <cellStyle name="Normal 119 2" xfId="71" xr:uid="{00000000-0005-0000-0000-00001E000000}"/>
    <cellStyle name="Normal 119 3" xfId="54" xr:uid="{00000000-0005-0000-0000-00001F000000}"/>
    <cellStyle name="Normal 120" xfId="39" xr:uid="{00000000-0005-0000-0000-000020000000}"/>
    <cellStyle name="Normal 120 2" xfId="72" xr:uid="{00000000-0005-0000-0000-000021000000}"/>
    <cellStyle name="Normal 120 3" xfId="55" xr:uid="{00000000-0005-0000-0000-000022000000}"/>
    <cellStyle name="Normal 121" xfId="40" xr:uid="{00000000-0005-0000-0000-000023000000}"/>
    <cellStyle name="Normal 121 2" xfId="73" xr:uid="{00000000-0005-0000-0000-000024000000}"/>
    <cellStyle name="Normal 121 3" xfId="56" xr:uid="{00000000-0005-0000-0000-000025000000}"/>
    <cellStyle name="Normal 14 2 4" xfId="42" xr:uid="{00000000-0005-0000-0000-000026000000}"/>
    <cellStyle name="Normal 14 2 4 2" xfId="75" xr:uid="{00000000-0005-0000-0000-000027000000}"/>
    <cellStyle name="Normal 14 2 4 3" xfId="58" xr:uid="{00000000-0005-0000-0000-000028000000}"/>
    <cellStyle name="Normal 2" xfId="1" xr:uid="{00000000-0005-0000-0000-000029000000}"/>
    <cellStyle name="Normal 2 10 2 2" xfId="27" xr:uid="{00000000-0005-0000-0000-00002A000000}"/>
    <cellStyle name="Normal 2 10 2 2 2" xfId="63" xr:uid="{00000000-0005-0000-0000-00002B000000}"/>
    <cellStyle name="Normal 2 10 2 2 3" xfId="46" xr:uid="{00000000-0005-0000-0000-00002C000000}"/>
    <cellStyle name="Normal 26 5" xfId="30" xr:uid="{00000000-0005-0000-0000-00002D000000}"/>
    <cellStyle name="Normal 3" xfId="4" xr:uid="{00000000-0005-0000-0000-00002E000000}"/>
    <cellStyle name="Normal 3 2" xfId="60" xr:uid="{00000000-0005-0000-0000-00002F000000}"/>
    <cellStyle name="Normal 3 3" xfId="44" xr:uid="{00000000-0005-0000-0000-000030000000}"/>
    <cellStyle name="Normal 3 9 2 2" xfId="41" xr:uid="{00000000-0005-0000-0000-000031000000}"/>
    <cellStyle name="Normal 3 9 2 2 2" xfId="74" xr:uid="{00000000-0005-0000-0000-000032000000}"/>
    <cellStyle name="Normal 3 9 2 2 3" xfId="57" xr:uid="{00000000-0005-0000-0000-000033000000}"/>
    <cellStyle name="Normal 4" xfId="5" xr:uid="{00000000-0005-0000-0000-000034000000}"/>
    <cellStyle name="Normal 4 2" xfId="61" xr:uid="{00000000-0005-0000-0000-000035000000}"/>
    <cellStyle name="Normal 4 3" xfId="45" xr:uid="{00000000-0005-0000-0000-000036000000}"/>
    <cellStyle name="Normal 5" xfId="6" xr:uid="{00000000-0005-0000-0000-000037000000}"/>
    <cellStyle name="Normal 6" xfId="59" xr:uid="{00000000-0005-0000-0000-000038000000}"/>
    <cellStyle name="Normal 7" xfId="62" xr:uid="{00000000-0005-0000-0000-000039000000}"/>
    <cellStyle name="Normal 8" xfId="43" xr:uid="{00000000-0005-0000-0000-00003A000000}"/>
    <cellStyle name="Normalno" xfId="0" builtinId="0"/>
    <cellStyle name="Normalno 2 2 2" xfId="37" xr:uid="{00000000-0005-0000-0000-00003C000000}"/>
    <cellStyle name="Normalno 2 2 2 2" xfId="70" xr:uid="{00000000-0005-0000-0000-00003D000000}"/>
    <cellStyle name="Normalno 2 2 2 3" xfId="53" xr:uid="{00000000-0005-0000-0000-00003E000000}"/>
    <cellStyle name="Normalno 3 4" xfId="33" xr:uid="{00000000-0005-0000-0000-00003F000000}"/>
    <cellStyle name="Normalno 3 4 2" xfId="67" xr:uid="{00000000-0005-0000-0000-000040000000}"/>
    <cellStyle name="Normalno 3 4 3" xfId="50" xr:uid="{00000000-0005-0000-0000-000041000000}"/>
    <cellStyle name="Note 2" xfId="21" xr:uid="{00000000-0005-0000-0000-000042000000}"/>
    <cellStyle name="Postotak 2 2 5 2" xfId="34" xr:uid="{00000000-0005-0000-0000-000043000000}"/>
    <cellStyle name="Postotak 2 2 5 2 2" xfId="68" xr:uid="{00000000-0005-0000-0000-000044000000}"/>
    <cellStyle name="Postotak 2 2 5 2 3" xfId="51" xr:uid="{00000000-0005-0000-0000-000045000000}"/>
    <cellStyle name="Status" xfId="22" xr:uid="{00000000-0005-0000-0000-000046000000}"/>
    <cellStyle name="Stil 1" xfId="32" xr:uid="{00000000-0005-0000-0000-000047000000}"/>
    <cellStyle name="Style 1" xfId="26" xr:uid="{00000000-0005-0000-0000-000048000000}"/>
    <cellStyle name="Text" xfId="23" xr:uid="{00000000-0005-0000-0000-000049000000}"/>
    <cellStyle name="Valuta 4" xfId="36" xr:uid="{00000000-0005-0000-0000-00004A000000}"/>
    <cellStyle name="Warning" xfId="24" xr:uid="{00000000-0005-0000-0000-00004B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15151"/>
      <rgbColor rgb="FFAAAAAA"/>
      <rgbColor rgb="FFFF2600"/>
      <rgbColor rgb="FFDD0806"/>
      <rgbColor rgb="FFA7A7A7"/>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jpe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866775</xdr:colOff>
      <xdr:row>2</xdr:row>
      <xdr:rowOff>9525</xdr:rowOff>
    </xdr:to>
    <xdr:pic>
      <xdr:nvPicPr>
        <xdr:cNvPr id="2" name="Slika 2" descr="logo_ETSfarago.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866775</xdr:colOff>
      <xdr:row>2</xdr:row>
      <xdr:rowOff>9525</xdr:rowOff>
    </xdr:to>
    <xdr:pic>
      <xdr:nvPicPr>
        <xdr:cNvPr id="3" name="Slika 2" descr="logo_ETSfarago.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771525</xdr:colOff>
      <xdr:row>26</xdr:row>
      <xdr:rowOff>9525</xdr:rowOff>
    </xdr:to>
    <xdr:pic>
      <xdr:nvPicPr>
        <xdr:cNvPr id="11" name="Slika 2" descr="logo_ETSfarago.jp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762000</xdr:colOff>
      <xdr:row>26</xdr:row>
      <xdr:rowOff>9525</xdr:rowOff>
    </xdr:to>
    <xdr:pic>
      <xdr:nvPicPr>
        <xdr:cNvPr id="12" name="Slika 2" descr="logo_ETSfarago.jpg">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771525</xdr:colOff>
      <xdr:row>26</xdr:row>
      <xdr:rowOff>9525</xdr:rowOff>
    </xdr:to>
    <xdr:pic>
      <xdr:nvPicPr>
        <xdr:cNvPr id="13" name="Slika 3" descr="logo_ETSfarago.jpg">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771525</xdr:colOff>
      <xdr:row>26</xdr:row>
      <xdr:rowOff>9525</xdr:rowOff>
    </xdr:to>
    <xdr:pic>
      <xdr:nvPicPr>
        <xdr:cNvPr id="14" name="Slika 4" descr="logo_ETSfarago.jp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771525</xdr:colOff>
      <xdr:row>26</xdr:row>
      <xdr:rowOff>9525</xdr:rowOff>
    </xdr:to>
    <xdr:pic>
      <xdr:nvPicPr>
        <xdr:cNvPr id="15" name="Slika 2" descr="logo_ETSfarago.jpg">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762000</xdr:colOff>
      <xdr:row>26</xdr:row>
      <xdr:rowOff>9525</xdr:rowOff>
    </xdr:to>
    <xdr:pic>
      <xdr:nvPicPr>
        <xdr:cNvPr id="16" name="Slika 2" descr="logo_ETSfarago.jpg">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762000</xdr:colOff>
      <xdr:row>26</xdr:row>
      <xdr:rowOff>9525</xdr:rowOff>
    </xdr:to>
    <xdr:pic>
      <xdr:nvPicPr>
        <xdr:cNvPr id="17" name="Slika 2" descr="logo_ETSfarago.jpg">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771525</xdr:colOff>
      <xdr:row>141</xdr:row>
      <xdr:rowOff>9525</xdr:rowOff>
    </xdr:to>
    <xdr:pic>
      <xdr:nvPicPr>
        <xdr:cNvPr id="18" name="Slika 2" descr="logo_ETSfarago.jpg">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762000</xdr:colOff>
      <xdr:row>141</xdr:row>
      <xdr:rowOff>9525</xdr:rowOff>
    </xdr:to>
    <xdr:pic>
      <xdr:nvPicPr>
        <xdr:cNvPr id="19" name="Slika 2" descr="logo_ETSfarago.jpg">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771525</xdr:colOff>
      <xdr:row>141</xdr:row>
      <xdr:rowOff>9525</xdr:rowOff>
    </xdr:to>
    <xdr:pic>
      <xdr:nvPicPr>
        <xdr:cNvPr id="20" name="Slika 3" descr="logo_ETSfarago.jpg">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771525</xdr:colOff>
      <xdr:row>141</xdr:row>
      <xdr:rowOff>9525</xdr:rowOff>
    </xdr:to>
    <xdr:pic>
      <xdr:nvPicPr>
        <xdr:cNvPr id="21" name="Slika 4" descr="logo_ETSfarago.jpg">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771525</xdr:colOff>
      <xdr:row>141</xdr:row>
      <xdr:rowOff>9525</xdr:rowOff>
    </xdr:to>
    <xdr:pic>
      <xdr:nvPicPr>
        <xdr:cNvPr id="22" name="Slika 2" descr="logo_ETSfarago.jpg">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762000</xdr:colOff>
      <xdr:row>141</xdr:row>
      <xdr:rowOff>9525</xdr:rowOff>
    </xdr:to>
    <xdr:pic>
      <xdr:nvPicPr>
        <xdr:cNvPr id="23" name="Slika 2" descr="logo_ETSfarago.jpg">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140</xdr:row>
      <xdr:rowOff>0</xdr:rowOff>
    </xdr:from>
    <xdr:to>
      <xdr:col>1</xdr:col>
      <xdr:colOff>762000</xdr:colOff>
      <xdr:row>141</xdr:row>
      <xdr:rowOff>9525</xdr:rowOff>
    </xdr:to>
    <xdr:pic>
      <xdr:nvPicPr>
        <xdr:cNvPr id="24" name="Slika 2" descr="logo_ETSfarago.jpg">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25" name="Slika 2" descr="logo_ETSfarago.jpg">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26" name="Slika 2" descr="logo_ETSfarago.jpg">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27" name="Slika 3" descr="logo_ETSfarago.jpg">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28" name="Slika 4" descr="logo_ETSfarago.jpg">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29" name="Slika 5" descr="logo_ETSfarago.jpg">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30" name="Slika 2" descr="logo_ETSfarago.jpg">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31" name="Slika 2" descr="logo_ETSfarago.jpg">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160</xdr:row>
      <xdr:rowOff>0</xdr:rowOff>
    </xdr:from>
    <xdr:to>
      <xdr:col>1</xdr:col>
      <xdr:colOff>857250</xdr:colOff>
      <xdr:row>161</xdr:row>
      <xdr:rowOff>9525</xdr:rowOff>
    </xdr:to>
    <xdr:pic>
      <xdr:nvPicPr>
        <xdr:cNvPr id="32" name="Slika 2" descr="logo_ETSfarago.jpg">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3" name="Slika 2" descr="logo_ETSfarago.jpg">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4" name="Slika 2" descr="logo_ETSfarago.jpg">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5" name="Slika 3" descr="logo_ETSfarago.jpg">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6" name="Slika 4" descr="logo_ETSfarago.jpg">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7" name="Slika 5" descr="logo_ETSfarago.jpg">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8" name="Slika 2" descr="logo_ETSfarago.jpg">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39" name="Slika 2" descr="logo_ETSfarago.jpg">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xdr:col>
      <xdr:colOff>857250</xdr:colOff>
      <xdr:row>209</xdr:row>
      <xdr:rowOff>9525</xdr:rowOff>
    </xdr:to>
    <xdr:pic>
      <xdr:nvPicPr>
        <xdr:cNvPr id="40" name="Slika 2" descr="logo_ETSfarago.jpg">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771525</xdr:colOff>
      <xdr:row>226</xdr:row>
      <xdr:rowOff>9525</xdr:rowOff>
    </xdr:to>
    <xdr:pic>
      <xdr:nvPicPr>
        <xdr:cNvPr id="41" name="Slika 2" descr="logo_ETSfarago.jpg">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771525</xdr:colOff>
      <xdr:row>226</xdr:row>
      <xdr:rowOff>9525</xdr:rowOff>
    </xdr:to>
    <xdr:pic>
      <xdr:nvPicPr>
        <xdr:cNvPr id="42" name="Slika 2" descr="logo_ETSfarago.jpg">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762000</xdr:colOff>
      <xdr:row>226</xdr:row>
      <xdr:rowOff>9525</xdr:rowOff>
    </xdr:to>
    <xdr:pic>
      <xdr:nvPicPr>
        <xdr:cNvPr id="43" name="Slika 3" descr="logo_ETSfarago.jpg">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771525</xdr:colOff>
      <xdr:row>226</xdr:row>
      <xdr:rowOff>9525</xdr:rowOff>
    </xdr:to>
    <xdr:pic>
      <xdr:nvPicPr>
        <xdr:cNvPr id="44" name="Slika 4" descr="logo_ETSfarago.jpg">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771525</xdr:colOff>
      <xdr:row>226</xdr:row>
      <xdr:rowOff>9525</xdr:rowOff>
    </xdr:to>
    <xdr:pic>
      <xdr:nvPicPr>
        <xdr:cNvPr id="45" name="Slika 5" descr="logo_ETSfarago.jpg">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771525</xdr:colOff>
      <xdr:row>226</xdr:row>
      <xdr:rowOff>9525</xdr:rowOff>
    </xdr:to>
    <xdr:pic>
      <xdr:nvPicPr>
        <xdr:cNvPr id="46" name="Slika 2" descr="logo_ETSfarago.jpg">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47" name="Picture 2">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48" name="Picture 3" descr="nealuce_parete">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49" name="Picture 2">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0" name="Picture 2">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51" name="Picture 3" descr="nealuce_parete">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2" name="Picture 2">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53" name="Picture 3" descr="nealuce_parete">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4" name="Picture 2">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800100</xdr:colOff>
      <xdr:row>230</xdr:row>
      <xdr:rowOff>0</xdr:rowOff>
    </xdr:from>
    <xdr:to>
      <xdr:col>1</xdr:col>
      <xdr:colOff>800100</xdr:colOff>
      <xdr:row>232</xdr:row>
      <xdr:rowOff>61912</xdr:rowOff>
    </xdr:to>
    <xdr:pic>
      <xdr:nvPicPr>
        <xdr:cNvPr id="55" name="Picture 1">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6" name="Picture 2">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57" name="Picture 3" descr="nealuce_parete">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8" name="Picture 2">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59" name="Picture 2">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60" name="Picture 3" descr="nealuce_parete">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61" name="Picture 2">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62" name="Picture 3" descr="nealuce_parete">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63" name="Picture 2">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800100</xdr:colOff>
      <xdr:row>230</xdr:row>
      <xdr:rowOff>0</xdr:rowOff>
    </xdr:from>
    <xdr:to>
      <xdr:col>1</xdr:col>
      <xdr:colOff>800100</xdr:colOff>
      <xdr:row>232</xdr:row>
      <xdr:rowOff>61912</xdr:rowOff>
    </xdr:to>
    <xdr:pic>
      <xdr:nvPicPr>
        <xdr:cNvPr id="64" name="Picture 1">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65" name="Picture 2">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66" name="Picture 3" descr="nealuce_parete">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67" name="Picture 2">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68" name="Picture 2">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69" name="Picture 3" descr="nealuce_parete">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70" name="Picture 2">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1095375</xdr:colOff>
      <xdr:row>230</xdr:row>
      <xdr:rowOff>0</xdr:rowOff>
    </xdr:from>
    <xdr:to>
      <xdr:col>1</xdr:col>
      <xdr:colOff>1095375</xdr:colOff>
      <xdr:row>232</xdr:row>
      <xdr:rowOff>61912</xdr:rowOff>
    </xdr:to>
    <xdr:pic>
      <xdr:nvPicPr>
        <xdr:cNvPr id="71" name="Picture 3" descr="nealuce_parete">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1200150"/>
          <a:ext cx="0" cy="490537"/>
        </a:xfrm>
        <a:prstGeom prst="rect">
          <a:avLst/>
        </a:prstGeom>
        <a:noFill/>
        <a:ln w="9525">
          <a:noFill/>
          <a:miter lim="800000"/>
          <a:headEnd/>
          <a:tailEnd/>
        </a:ln>
      </xdr:spPr>
    </xdr:pic>
    <xdr:clientData/>
  </xdr:twoCellAnchor>
  <xdr:twoCellAnchor editAs="oneCell">
    <xdr:from>
      <xdr:col>1</xdr:col>
      <xdr:colOff>962025</xdr:colOff>
      <xdr:row>230</xdr:row>
      <xdr:rowOff>0</xdr:rowOff>
    </xdr:from>
    <xdr:to>
      <xdr:col>1</xdr:col>
      <xdr:colOff>962025</xdr:colOff>
      <xdr:row>232</xdr:row>
      <xdr:rowOff>61912</xdr:rowOff>
    </xdr:to>
    <xdr:pic>
      <xdr:nvPicPr>
        <xdr:cNvPr id="72" name="Picture 2">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1200150"/>
          <a:ext cx="0" cy="490537"/>
        </a:xfrm>
        <a:prstGeom prst="rect">
          <a:avLst/>
        </a:prstGeom>
        <a:noFill/>
        <a:ln w="1">
          <a:noFill/>
          <a:miter lim="800000"/>
          <a:headEnd/>
          <a:tailEnd/>
        </a:ln>
      </xdr:spPr>
    </xdr:pic>
    <xdr:clientData/>
  </xdr:twoCellAnchor>
  <xdr:twoCellAnchor editAs="oneCell">
    <xdr:from>
      <xdr:col>1</xdr:col>
      <xdr:colOff>800100</xdr:colOff>
      <xdr:row>230</xdr:row>
      <xdr:rowOff>0</xdr:rowOff>
    </xdr:from>
    <xdr:to>
      <xdr:col>1</xdr:col>
      <xdr:colOff>800100</xdr:colOff>
      <xdr:row>232</xdr:row>
      <xdr:rowOff>61912</xdr:rowOff>
    </xdr:to>
    <xdr:pic>
      <xdr:nvPicPr>
        <xdr:cNvPr id="73" name="Picture 1">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1200150"/>
          <a:ext cx="0" cy="490537"/>
        </a:xfrm>
        <a:prstGeom prst="rect">
          <a:avLst/>
        </a:prstGeom>
        <a:noFill/>
        <a:ln w="9525">
          <a:noFill/>
          <a:miter lim="800000"/>
          <a:headEnd/>
          <a:tailEnd/>
        </a:ln>
      </xdr:spPr>
    </xdr:pic>
    <xdr:clientData/>
  </xdr:twoCellAnchor>
  <xdr:twoCellAnchor editAs="oneCell">
    <xdr:from>
      <xdr:col>1</xdr:col>
      <xdr:colOff>781050</xdr:colOff>
      <xdr:row>230</xdr:row>
      <xdr:rowOff>0</xdr:rowOff>
    </xdr:from>
    <xdr:to>
      <xdr:col>1</xdr:col>
      <xdr:colOff>781050</xdr:colOff>
      <xdr:row>232</xdr:row>
      <xdr:rowOff>61912</xdr:rowOff>
    </xdr:to>
    <xdr:pic>
      <xdr:nvPicPr>
        <xdr:cNvPr id="74" name="Picture 242" descr="Izrezak.JPG">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7"/>
        <a:srcRect/>
        <a:stretch>
          <a:fillRect/>
        </a:stretch>
      </xdr:blipFill>
      <xdr:spPr bwMode="auto">
        <a:xfrm>
          <a:off x="1123950" y="1200150"/>
          <a:ext cx="0" cy="490537"/>
        </a:xfrm>
        <a:prstGeom prst="rect">
          <a:avLst/>
        </a:prstGeom>
        <a:noFill/>
        <a:ln w="9525">
          <a:noFill/>
          <a:miter lim="800000"/>
          <a:headEnd/>
          <a:tailEnd/>
        </a:ln>
      </xdr:spPr>
    </xdr:pic>
    <xdr:clientData/>
  </xdr:twoCellAnchor>
  <xdr:twoCellAnchor editAs="oneCell">
    <xdr:from>
      <xdr:col>1</xdr:col>
      <xdr:colOff>781050</xdr:colOff>
      <xdr:row>230</xdr:row>
      <xdr:rowOff>0</xdr:rowOff>
    </xdr:from>
    <xdr:to>
      <xdr:col>1</xdr:col>
      <xdr:colOff>781050</xdr:colOff>
      <xdr:row>231</xdr:row>
      <xdr:rowOff>133350</xdr:rowOff>
    </xdr:to>
    <xdr:pic>
      <xdr:nvPicPr>
        <xdr:cNvPr id="75" name="Picture 1">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1200150"/>
          <a:ext cx="0" cy="266700"/>
        </a:xfrm>
        <a:prstGeom prst="rect">
          <a:avLst/>
        </a:prstGeom>
        <a:noFill/>
        <a:ln w="9525">
          <a:noFill/>
          <a:miter lim="800000"/>
          <a:headEnd/>
          <a:tailEnd/>
        </a:ln>
      </xdr:spPr>
    </xdr:pic>
    <xdr:clientData/>
  </xdr:twoCellAnchor>
  <xdr:twoCellAnchor editAs="oneCell">
    <xdr:from>
      <xdr:col>1</xdr:col>
      <xdr:colOff>781050</xdr:colOff>
      <xdr:row>230</xdr:row>
      <xdr:rowOff>0</xdr:rowOff>
    </xdr:from>
    <xdr:to>
      <xdr:col>1</xdr:col>
      <xdr:colOff>781050</xdr:colOff>
      <xdr:row>232</xdr:row>
      <xdr:rowOff>19050</xdr:rowOff>
    </xdr:to>
    <xdr:pic>
      <xdr:nvPicPr>
        <xdr:cNvPr id="76" name="Picture 1">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1200150"/>
          <a:ext cx="0" cy="314325"/>
        </a:xfrm>
        <a:prstGeom prst="rect">
          <a:avLst/>
        </a:prstGeom>
        <a:noFill/>
        <a:ln w="9525">
          <a:noFill/>
          <a:miter lim="800000"/>
          <a:headEnd/>
          <a:tailEnd/>
        </a:ln>
      </xdr:spPr>
    </xdr:pic>
    <xdr:clientData/>
  </xdr:twoCellAnchor>
  <xdr:twoCellAnchor editAs="oneCell">
    <xdr:from>
      <xdr:col>1</xdr:col>
      <xdr:colOff>657225</xdr:colOff>
      <xdr:row>230</xdr:row>
      <xdr:rowOff>0</xdr:rowOff>
    </xdr:from>
    <xdr:to>
      <xdr:col>1</xdr:col>
      <xdr:colOff>657225</xdr:colOff>
      <xdr:row>232</xdr:row>
      <xdr:rowOff>61912</xdr:rowOff>
    </xdr:to>
    <xdr:pic>
      <xdr:nvPicPr>
        <xdr:cNvPr id="77" name="Picture 1">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000125" y="1200150"/>
          <a:ext cx="0" cy="490537"/>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78" name="Picture 3">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79" name="Picture 3">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0" name="Picture 3">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1" name="Picture 3">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2" name="Picture 3">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3" name="Picture 3">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4" name="Picture 3">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57150</xdr:rowOff>
    </xdr:to>
    <xdr:pic>
      <xdr:nvPicPr>
        <xdr:cNvPr id="85" name="Picture 3">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1200150"/>
          <a:ext cx="0" cy="371475"/>
        </a:xfrm>
        <a:prstGeom prst="rect">
          <a:avLst/>
        </a:prstGeom>
        <a:noFill/>
        <a:ln w="9525">
          <a:noFill/>
          <a:miter lim="800000"/>
          <a:headEnd/>
          <a:tailEnd/>
        </a:ln>
      </xdr:spPr>
    </xdr:pic>
    <xdr:clientData/>
  </xdr:twoCellAnchor>
  <xdr:twoCellAnchor editAs="oneCell">
    <xdr:from>
      <xdr:col>1</xdr:col>
      <xdr:colOff>781050</xdr:colOff>
      <xdr:row>230</xdr:row>
      <xdr:rowOff>0</xdr:rowOff>
    </xdr:from>
    <xdr:to>
      <xdr:col>1</xdr:col>
      <xdr:colOff>781050</xdr:colOff>
      <xdr:row>232</xdr:row>
      <xdr:rowOff>54768</xdr:rowOff>
    </xdr:to>
    <xdr:pic>
      <xdr:nvPicPr>
        <xdr:cNvPr id="86" name="Picture 1">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1200150"/>
          <a:ext cx="0" cy="483393"/>
        </a:xfrm>
        <a:prstGeom prst="rect">
          <a:avLst/>
        </a:prstGeom>
        <a:noFill/>
        <a:ln w="9525">
          <a:noFill/>
          <a:miter lim="800000"/>
          <a:headEnd/>
          <a:tailEnd/>
        </a:ln>
      </xdr:spPr>
    </xdr:pic>
    <xdr:clientData/>
  </xdr:twoCellAnchor>
  <xdr:twoCellAnchor editAs="oneCell">
    <xdr:from>
      <xdr:col>1</xdr:col>
      <xdr:colOff>838200</xdr:colOff>
      <xdr:row>230</xdr:row>
      <xdr:rowOff>0</xdr:rowOff>
    </xdr:from>
    <xdr:to>
      <xdr:col>1</xdr:col>
      <xdr:colOff>838200</xdr:colOff>
      <xdr:row>232</xdr:row>
      <xdr:rowOff>61912</xdr:rowOff>
    </xdr:to>
    <xdr:pic>
      <xdr:nvPicPr>
        <xdr:cNvPr id="87" name="Picture 3">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1"/>
        <a:srcRect/>
        <a:stretch>
          <a:fillRect/>
        </a:stretch>
      </xdr:blipFill>
      <xdr:spPr bwMode="auto">
        <a:xfrm>
          <a:off x="1181100" y="1200150"/>
          <a:ext cx="0" cy="490537"/>
        </a:xfrm>
        <a:prstGeom prst="rect">
          <a:avLst/>
        </a:prstGeom>
        <a:noFill/>
        <a:ln w="9525">
          <a:noFill/>
          <a:miter lim="800000"/>
          <a:headEnd/>
          <a:tailEnd/>
        </a:ln>
      </xdr:spPr>
    </xdr:pic>
    <xdr:clientData/>
  </xdr:twoCellAnchor>
  <xdr:twoCellAnchor editAs="oneCell">
    <xdr:from>
      <xdr:col>1</xdr:col>
      <xdr:colOff>781050</xdr:colOff>
      <xdr:row>230</xdr:row>
      <xdr:rowOff>0</xdr:rowOff>
    </xdr:from>
    <xdr:to>
      <xdr:col>1</xdr:col>
      <xdr:colOff>781050</xdr:colOff>
      <xdr:row>232</xdr:row>
      <xdr:rowOff>54768</xdr:rowOff>
    </xdr:to>
    <xdr:pic>
      <xdr:nvPicPr>
        <xdr:cNvPr id="88" name="Picture 1">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1200150"/>
          <a:ext cx="0" cy="483393"/>
        </a:xfrm>
        <a:prstGeom prst="rect">
          <a:avLst/>
        </a:prstGeom>
        <a:noFill/>
        <a:ln w="9525">
          <a:noFill/>
          <a:miter lim="800000"/>
          <a:headEnd/>
          <a:tailEnd/>
        </a:ln>
      </xdr:spPr>
    </xdr:pic>
    <xdr:clientData/>
  </xdr:twoCellAnchor>
  <xdr:twoCellAnchor editAs="oneCell">
    <xdr:from>
      <xdr:col>0</xdr:col>
      <xdr:colOff>0</xdr:colOff>
      <xdr:row>225</xdr:row>
      <xdr:rowOff>0</xdr:rowOff>
    </xdr:from>
    <xdr:to>
      <xdr:col>1</xdr:col>
      <xdr:colOff>762000</xdr:colOff>
      <xdr:row>226</xdr:row>
      <xdr:rowOff>9525</xdr:rowOff>
    </xdr:to>
    <xdr:pic>
      <xdr:nvPicPr>
        <xdr:cNvPr id="89" name="Slika 2" descr="logo_ETSfarago.jpg">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225</xdr:row>
      <xdr:rowOff>0</xdr:rowOff>
    </xdr:from>
    <xdr:to>
      <xdr:col>1</xdr:col>
      <xdr:colOff>762000</xdr:colOff>
      <xdr:row>226</xdr:row>
      <xdr:rowOff>9525</xdr:rowOff>
    </xdr:to>
    <xdr:pic>
      <xdr:nvPicPr>
        <xdr:cNvPr id="90" name="Slika 2" descr="logo_ETSfarago.jpg">
          <a:extLst>
            <a:ext uri="{FF2B5EF4-FFF2-40B4-BE49-F238E27FC236}">
              <a16:creationId xmlns:a16="http://schemas.microsoft.com/office/drawing/2014/main" id="{00000000-0008-0000-0400-00005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91" name="Picture 2">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92" name="Picture 3" descr="nealuce_parete">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93" name="Picture 2">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94" name="Picture 2">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95" name="Picture 3" descr="nealuce_parete">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96" name="Picture 2">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97" name="Picture 3" descr="nealuce_parete">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98" name="Picture 2">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800100</xdr:colOff>
      <xdr:row>232</xdr:row>
      <xdr:rowOff>0</xdr:rowOff>
    </xdr:from>
    <xdr:to>
      <xdr:col>1</xdr:col>
      <xdr:colOff>800100</xdr:colOff>
      <xdr:row>234</xdr:row>
      <xdr:rowOff>61912</xdr:rowOff>
    </xdr:to>
    <xdr:pic>
      <xdr:nvPicPr>
        <xdr:cNvPr id="99" name="Picture 1">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0" name="Picture 2">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01" name="Picture 3" descr="nealuce_parete">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2" name="Picture 2">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3" name="Picture 2">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04" name="Picture 3" descr="nealuce_parete">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5" name="Picture 2">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06" name="Picture 3" descr="nealuce_parete">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7" name="Picture 2">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800100</xdr:colOff>
      <xdr:row>232</xdr:row>
      <xdr:rowOff>0</xdr:rowOff>
    </xdr:from>
    <xdr:to>
      <xdr:col>1</xdr:col>
      <xdr:colOff>800100</xdr:colOff>
      <xdr:row>234</xdr:row>
      <xdr:rowOff>61912</xdr:rowOff>
    </xdr:to>
    <xdr:pic>
      <xdr:nvPicPr>
        <xdr:cNvPr id="108" name="Picture 1">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09" name="Picture 2">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10" name="Picture 3" descr="nealuce_parete">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11" name="Picture 2">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12" name="Picture 2">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13" name="Picture 3" descr="nealuce_parete">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14" name="Picture 2">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1095375</xdr:colOff>
      <xdr:row>232</xdr:row>
      <xdr:rowOff>0</xdr:rowOff>
    </xdr:from>
    <xdr:to>
      <xdr:col>1</xdr:col>
      <xdr:colOff>1095375</xdr:colOff>
      <xdr:row>234</xdr:row>
      <xdr:rowOff>61912</xdr:rowOff>
    </xdr:to>
    <xdr:pic>
      <xdr:nvPicPr>
        <xdr:cNvPr id="115" name="Picture 3" descr="nealuce_parete">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438275" y="2171700"/>
          <a:ext cx="0" cy="814387"/>
        </a:xfrm>
        <a:prstGeom prst="rect">
          <a:avLst/>
        </a:prstGeom>
        <a:noFill/>
        <a:ln w="9525">
          <a:noFill/>
          <a:miter lim="800000"/>
          <a:headEnd/>
          <a:tailEnd/>
        </a:ln>
      </xdr:spPr>
    </xdr:pic>
    <xdr:clientData/>
  </xdr:twoCellAnchor>
  <xdr:twoCellAnchor editAs="oneCell">
    <xdr:from>
      <xdr:col>1</xdr:col>
      <xdr:colOff>962025</xdr:colOff>
      <xdr:row>232</xdr:row>
      <xdr:rowOff>0</xdr:rowOff>
    </xdr:from>
    <xdr:to>
      <xdr:col>1</xdr:col>
      <xdr:colOff>962025</xdr:colOff>
      <xdr:row>234</xdr:row>
      <xdr:rowOff>61912</xdr:rowOff>
    </xdr:to>
    <xdr:pic>
      <xdr:nvPicPr>
        <xdr:cNvPr id="116" name="Picture 2">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304925" y="2171700"/>
          <a:ext cx="0" cy="814387"/>
        </a:xfrm>
        <a:prstGeom prst="rect">
          <a:avLst/>
        </a:prstGeom>
        <a:noFill/>
        <a:ln w="1">
          <a:noFill/>
          <a:miter lim="800000"/>
          <a:headEnd/>
          <a:tailEnd/>
        </a:ln>
      </xdr:spPr>
    </xdr:pic>
    <xdr:clientData/>
  </xdr:twoCellAnchor>
  <xdr:twoCellAnchor editAs="oneCell">
    <xdr:from>
      <xdr:col>1</xdr:col>
      <xdr:colOff>800100</xdr:colOff>
      <xdr:row>232</xdr:row>
      <xdr:rowOff>0</xdr:rowOff>
    </xdr:from>
    <xdr:to>
      <xdr:col>1</xdr:col>
      <xdr:colOff>800100</xdr:colOff>
      <xdr:row>234</xdr:row>
      <xdr:rowOff>61912</xdr:rowOff>
    </xdr:to>
    <xdr:pic>
      <xdr:nvPicPr>
        <xdr:cNvPr id="117" name="Picture 1">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143000" y="2171700"/>
          <a:ext cx="0" cy="814387"/>
        </a:xfrm>
        <a:prstGeom prst="rect">
          <a:avLst/>
        </a:prstGeom>
        <a:noFill/>
        <a:ln w="9525">
          <a:noFill/>
          <a:miter lim="800000"/>
          <a:headEnd/>
          <a:tailEnd/>
        </a:ln>
      </xdr:spPr>
    </xdr:pic>
    <xdr:clientData/>
  </xdr:twoCellAnchor>
  <xdr:twoCellAnchor editAs="oneCell">
    <xdr:from>
      <xdr:col>1</xdr:col>
      <xdr:colOff>781050</xdr:colOff>
      <xdr:row>232</xdr:row>
      <xdr:rowOff>0</xdr:rowOff>
    </xdr:from>
    <xdr:to>
      <xdr:col>1</xdr:col>
      <xdr:colOff>781050</xdr:colOff>
      <xdr:row>234</xdr:row>
      <xdr:rowOff>61912</xdr:rowOff>
    </xdr:to>
    <xdr:pic>
      <xdr:nvPicPr>
        <xdr:cNvPr id="118" name="Picture 242" descr="Izrezak.JPG">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7"/>
        <a:srcRect/>
        <a:stretch>
          <a:fillRect/>
        </a:stretch>
      </xdr:blipFill>
      <xdr:spPr bwMode="auto">
        <a:xfrm>
          <a:off x="1123950" y="2171700"/>
          <a:ext cx="0" cy="814387"/>
        </a:xfrm>
        <a:prstGeom prst="rect">
          <a:avLst/>
        </a:prstGeom>
        <a:noFill/>
        <a:ln w="9525">
          <a:noFill/>
          <a:miter lim="800000"/>
          <a:headEnd/>
          <a:tailEnd/>
        </a:ln>
      </xdr:spPr>
    </xdr:pic>
    <xdr:clientData/>
  </xdr:twoCellAnchor>
  <xdr:twoCellAnchor editAs="oneCell">
    <xdr:from>
      <xdr:col>1</xdr:col>
      <xdr:colOff>781050</xdr:colOff>
      <xdr:row>232</xdr:row>
      <xdr:rowOff>0</xdr:rowOff>
    </xdr:from>
    <xdr:to>
      <xdr:col>1</xdr:col>
      <xdr:colOff>781050</xdr:colOff>
      <xdr:row>233</xdr:row>
      <xdr:rowOff>133350</xdr:rowOff>
    </xdr:to>
    <xdr:pic>
      <xdr:nvPicPr>
        <xdr:cNvPr id="119" name="Picture 1">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2171700"/>
          <a:ext cx="0" cy="266700"/>
        </a:xfrm>
        <a:prstGeom prst="rect">
          <a:avLst/>
        </a:prstGeom>
        <a:noFill/>
        <a:ln w="9525">
          <a:noFill/>
          <a:miter lim="800000"/>
          <a:headEnd/>
          <a:tailEnd/>
        </a:ln>
      </xdr:spPr>
    </xdr:pic>
    <xdr:clientData/>
  </xdr:twoCellAnchor>
  <xdr:twoCellAnchor editAs="oneCell">
    <xdr:from>
      <xdr:col>1</xdr:col>
      <xdr:colOff>781050</xdr:colOff>
      <xdr:row>232</xdr:row>
      <xdr:rowOff>0</xdr:rowOff>
    </xdr:from>
    <xdr:to>
      <xdr:col>1</xdr:col>
      <xdr:colOff>781050</xdr:colOff>
      <xdr:row>234</xdr:row>
      <xdr:rowOff>19050</xdr:rowOff>
    </xdr:to>
    <xdr:pic>
      <xdr:nvPicPr>
        <xdr:cNvPr id="120" name="Picture 1">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2171700"/>
          <a:ext cx="0" cy="314325"/>
        </a:xfrm>
        <a:prstGeom prst="rect">
          <a:avLst/>
        </a:prstGeom>
        <a:noFill/>
        <a:ln w="9525">
          <a:noFill/>
          <a:miter lim="800000"/>
          <a:headEnd/>
          <a:tailEnd/>
        </a:ln>
      </xdr:spPr>
    </xdr:pic>
    <xdr:clientData/>
  </xdr:twoCellAnchor>
  <xdr:twoCellAnchor editAs="oneCell">
    <xdr:from>
      <xdr:col>1</xdr:col>
      <xdr:colOff>657225</xdr:colOff>
      <xdr:row>232</xdr:row>
      <xdr:rowOff>0</xdr:rowOff>
    </xdr:from>
    <xdr:to>
      <xdr:col>1</xdr:col>
      <xdr:colOff>657225</xdr:colOff>
      <xdr:row>234</xdr:row>
      <xdr:rowOff>61912</xdr:rowOff>
    </xdr:to>
    <xdr:pic>
      <xdr:nvPicPr>
        <xdr:cNvPr id="121" name="Picture 1">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000125" y="2171700"/>
          <a:ext cx="0" cy="814387"/>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2" name="Picture 3">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3" name="Picture 3">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4" name="Picture 3">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5" name="Picture 3">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6" name="Picture 3">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7" name="Picture 3">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8" name="Picture 3">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57150</xdr:rowOff>
    </xdr:to>
    <xdr:pic>
      <xdr:nvPicPr>
        <xdr:cNvPr id="129" name="Picture 3">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181100" y="2171700"/>
          <a:ext cx="0" cy="809625"/>
        </a:xfrm>
        <a:prstGeom prst="rect">
          <a:avLst/>
        </a:prstGeom>
        <a:noFill/>
        <a:ln w="9525">
          <a:noFill/>
          <a:miter lim="800000"/>
          <a:headEnd/>
          <a:tailEnd/>
        </a:ln>
      </xdr:spPr>
    </xdr:pic>
    <xdr:clientData/>
  </xdr:twoCellAnchor>
  <xdr:twoCellAnchor editAs="oneCell">
    <xdr:from>
      <xdr:col>1</xdr:col>
      <xdr:colOff>781050</xdr:colOff>
      <xdr:row>232</xdr:row>
      <xdr:rowOff>0</xdr:rowOff>
    </xdr:from>
    <xdr:to>
      <xdr:col>1</xdr:col>
      <xdr:colOff>781050</xdr:colOff>
      <xdr:row>234</xdr:row>
      <xdr:rowOff>26193</xdr:rowOff>
    </xdr:to>
    <xdr:pic>
      <xdr:nvPicPr>
        <xdr:cNvPr id="130" name="Picture 1">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2171700"/>
          <a:ext cx="0" cy="321468"/>
        </a:xfrm>
        <a:prstGeom prst="rect">
          <a:avLst/>
        </a:prstGeom>
        <a:noFill/>
        <a:ln w="9525">
          <a:noFill/>
          <a:miter lim="800000"/>
          <a:headEnd/>
          <a:tailEnd/>
        </a:ln>
      </xdr:spPr>
    </xdr:pic>
    <xdr:clientData/>
  </xdr:twoCellAnchor>
  <xdr:twoCellAnchor editAs="oneCell">
    <xdr:from>
      <xdr:col>1</xdr:col>
      <xdr:colOff>838200</xdr:colOff>
      <xdr:row>232</xdr:row>
      <xdr:rowOff>0</xdr:rowOff>
    </xdr:from>
    <xdr:to>
      <xdr:col>1</xdr:col>
      <xdr:colOff>838200</xdr:colOff>
      <xdr:row>234</xdr:row>
      <xdr:rowOff>61912</xdr:rowOff>
    </xdr:to>
    <xdr:pic>
      <xdr:nvPicPr>
        <xdr:cNvPr id="131" name="Picture 3">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1"/>
        <a:srcRect/>
        <a:stretch>
          <a:fillRect/>
        </a:stretch>
      </xdr:blipFill>
      <xdr:spPr bwMode="auto">
        <a:xfrm>
          <a:off x="1181100" y="2171700"/>
          <a:ext cx="0" cy="814387"/>
        </a:xfrm>
        <a:prstGeom prst="rect">
          <a:avLst/>
        </a:prstGeom>
        <a:noFill/>
        <a:ln w="9525">
          <a:noFill/>
          <a:miter lim="800000"/>
          <a:headEnd/>
          <a:tailEnd/>
        </a:ln>
      </xdr:spPr>
    </xdr:pic>
    <xdr:clientData/>
  </xdr:twoCellAnchor>
  <xdr:twoCellAnchor editAs="oneCell">
    <xdr:from>
      <xdr:col>1</xdr:col>
      <xdr:colOff>781050</xdr:colOff>
      <xdr:row>232</xdr:row>
      <xdr:rowOff>0</xdr:rowOff>
    </xdr:from>
    <xdr:to>
      <xdr:col>1</xdr:col>
      <xdr:colOff>781050</xdr:colOff>
      <xdr:row>234</xdr:row>
      <xdr:rowOff>26193</xdr:rowOff>
    </xdr:to>
    <xdr:pic>
      <xdr:nvPicPr>
        <xdr:cNvPr id="132" name="Picture 1">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123950" y="2171700"/>
          <a:ext cx="0" cy="321468"/>
        </a:xfrm>
        <a:prstGeom prst="rect">
          <a:avLst/>
        </a:prstGeom>
        <a:noFill/>
        <a:ln w="9525">
          <a:noFill/>
          <a:miter lim="800000"/>
          <a:headEnd/>
          <a:tailEnd/>
        </a:ln>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3" name="Slika 2" descr="logo_ETSfarago.jpg">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4" name="Slika 2" descr="logo_ETSfarago.jpg">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5" name="Slika 3" descr="logo_ETSfarago.jpg">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6" name="Slika 4" descr="logo_ETSfarago.jpg">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7" name="Slika 5" descr="logo_ETSfarago.jpg">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762000</xdr:colOff>
      <xdr:row>241</xdr:row>
      <xdr:rowOff>9525</xdr:rowOff>
    </xdr:to>
    <xdr:pic>
      <xdr:nvPicPr>
        <xdr:cNvPr id="138" name="Slika 6" descr="logo_ETSfarago.jpg">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39" name="Slika 7" descr="logo_ETSfarago.jpg">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40" name="Slika 8" descr="logo_ETSfarago.jpg">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771525</xdr:colOff>
      <xdr:row>241</xdr:row>
      <xdr:rowOff>9525</xdr:rowOff>
    </xdr:to>
    <xdr:pic>
      <xdr:nvPicPr>
        <xdr:cNvPr id="141" name="Slika 2" descr="logo_ETSfarago.jpg">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762000</xdr:colOff>
      <xdr:row>241</xdr:row>
      <xdr:rowOff>9525</xdr:rowOff>
    </xdr:to>
    <xdr:pic>
      <xdr:nvPicPr>
        <xdr:cNvPr id="142" name="Slika 2" descr="logo_ETSfarago.jpg">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240</xdr:row>
      <xdr:rowOff>0</xdr:rowOff>
    </xdr:from>
    <xdr:to>
      <xdr:col>1</xdr:col>
      <xdr:colOff>762000</xdr:colOff>
      <xdr:row>241</xdr:row>
      <xdr:rowOff>9525</xdr:rowOff>
    </xdr:to>
    <xdr:pic>
      <xdr:nvPicPr>
        <xdr:cNvPr id="143" name="Slika 2" descr="logo_ETSfarago.jpg">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8"/>
  <sheetViews>
    <sheetView view="pageLayout" topLeftCell="A26" zoomScaleNormal="100" workbookViewId="0">
      <selection activeCell="C38" sqref="C38"/>
    </sheetView>
  </sheetViews>
  <sheetFormatPr defaultRowHeight="12.75"/>
  <cols>
    <col min="3" max="3" width="60.7109375" customWidth="1"/>
  </cols>
  <sheetData>
    <row r="1" spans="1:3" ht="16.5">
      <c r="A1" s="532" t="s">
        <v>445</v>
      </c>
      <c r="B1" s="532"/>
      <c r="C1" s="147" t="s">
        <v>446</v>
      </c>
    </row>
    <row r="2" spans="1:3" ht="15">
      <c r="A2" s="532"/>
      <c r="B2" s="532"/>
      <c r="C2" s="148" t="s">
        <v>447</v>
      </c>
    </row>
    <row r="3" spans="1:3" ht="15">
      <c r="A3" s="532"/>
      <c r="B3" s="532"/>
      <c r="C3" s="148" t="s">
        <v>448</v>
      </c>
    </row>
    <row r="4" spans="1:3" ht="16.5">
      <c r="A4" s="532"/>
      <c r="B4" s="532"/>
      <c r="C4" s="147"/>
    </row>
    <row r="5" spans="1:3" ht="33">
      <c r="A5" s="532" t="s">
        <v>449</v>
      </c>
      <c r="B5" s="532"/>
      <c r="C5" s="147" t="s">
        <v>450</v>
      </c>
    </row>
    <row r="6" spans="1:3" ht="16.5">
      <c r="A6" s="532"/>
      <c r="B6" s="532"/>
      <c r="C6" s="147" t="s">
        <v>451</v>
      </c>
    </row>
    <row r="7" spans="1:3" ht="16.5">
      <c r="A7" s="532"/>
      <c r="B7" s="532"/>
      <c r="C7" s="147" t="s">
        <v>452</v>
      </c>
    </row>
    <row r="8" spans="1:3" ht="16.5">
      <c r="A8" s="532"/>
      <c r="B8" s="532"/>
      <c r="C8" s="147"/>
    </row>
    <row r="9" spans="1:3" ht="16.5">
      <c r="A9" s="532"/>
      <c r="B9" s="532"/>
      <c r="C9" s="147"/>
    </row>
    <row r="10" spans="1:3" ht="15">
      <c r="A10" s="532" t="s">
        <v>453</v>
      </c>
      <c r="B10" s="532"/>
      <c r="C10" s="148" t="s">
        <v>454</v>
      </c>
    </row>
    <row r="11" spans="1:3" ht="16.5">
      <c r="A11" s="533"/>
      <c r="B11" s="533"/>
      <c r="C11" s="148" t="s">
        <v>455</v>
      </c>
    </row>
    <row r="12" spans="1:3" ht="16.5">
      <c r="A12" s="532" t="s">
        <v>456</v>
      </c>
      <c r="B12" s="532"/>
      <c r="C12" s="147" t="s">
        <v>457</v>
      </c>
    </row>
    <row r="13" spans="1:3" ht="16.5">
      <c r="A13" s="532" t="s">
        <v>332</v>
      </c>
      <c r="B13" s="532"/>
      <c r="C13" s="147" t="s">
        <v>458</v>
      </c>
    </row>
    <row r="14" spans="1:3" ht="16.5">
      <c r="A14" s="533"/>
      <c r="B14" s="533"/>
      <c r="C14" s="147"/>
    </row>
    <row r="15" spans="1:3" ht="16.5">
      <c r="A15" s="533"/>
      <c r="B15" s="533"/>
      <c r="C15" s="147"/>
    </row>
    <row r="16" spans="1:3">
      <c r="A16" s="534" t="s">
        <v>215</v>
      </c>
      <c r="B16" s="534"/>
      <c r="C16" s="534"/>
    </row>
    <row r="17" spans="1:3">
      <c r="A17" s="534"/>
      <c r="B17" s="534"/>
      <c r="C17" s="534"/>
    </row>
    <row r="18" spans="1:3" ht="18.75">
      <c r="A18" s="150"/>
      <c r="B18" s="150"/>
      <c r="C18" s="151" t="s">
        <v>526</v>
      </c>
    </row>
    <row r="19" spans="1:3" ht="15">
      <c r="A19" s="148"/>
      <c r="B19" s="535" t="s">
        <v>459</v>
      </c>
      <c r="C19" s="535"/>
    </row>
    <row r="20" spans="1:3" ht="15">
      <c r="A20" s="148"/>
      <c r="B20" s="535"/>
      <c r="C20" s="535"/>
    </row>
    <row r="21" spans="1:3" ht="15">
      <c r="A21" s="148"/>
      <c r="B21" s="535"/>
      <c r="C21" s="535"/>
    </row>
    <row r="22" spans="1:3" ht="15">
      <c r="A22" s="148"/>
      <c r="B22" s="535"/>
      <c r="C22" s="535"/>
    </row>
    <row r="23" spans="1:3" ht="15">
      <c r="A23" s="148"/>
      <c r="B23" s="535"/>
      <c r="C23" s="535"/>
    </row>
    <row r="24" spans="1:3" ht="15">
      <c r="A24" s="148"/>
      <c r="B24" s="535"/>
      <c r="C24" s="535"/>
    </row>
    <row r="25" spans="1:3" ht="15">
      <c r="A25" s="148"/>
      <c r="B25" s="535"/>
      <c r="C25" s="535"/>
    </row>
    <row r="26" spans="1:3" ht="15">
      <c r="A26" s="148"/>
      <c r="B26" s="535"/>
      <c r="C26" s="535"/>
    </row>
    <row r="27" spans="1:3" ht="15">
      <c r="A27" s="148"/>
      <c r="B27" s="535"/>
      <c r="C27" s="535"/>
    </row>
    <row r="28" spans="1:3" ht="15">
      <c r="A28" s="148"/>
      <c r="B28" s="535"/>
      <c r="C28" s="535"/>
    </row>
    <row r="29" spans="1:3" ht="15">
      <c r="A29" s="148"/>
      <c r="B29" s="535"/>
      <c r="C29" s="535"/>
    </row>
    <row r="30" spans="1:3" ht="15">
      <c r="A30" s="148"/>
      <c r="B30" s="535"/>
      <c r="C30" s="535"/>
    </row>
    <row r="31" spans="1:3" ht="15">
      <c r="A31" s="148"/>
      <c r="B31" s="535"/>
      <c r="C31" s="535"/>
    </row>
    <row r="32" spans="1:3" ht="15">
      <c r="A32" s="148"/>
      <c r="B32" s="535"/>
      <c r="C32" s="535"/>
    </row>
    <row r="33" spans="1:3" ht="30">
      <c r="A33" s="148" t="s">
        <v>460</v>
      </c>
      <c r="B33" s="535"/>
      <c r="C33" s="535"/>
    </row>
    <row r="34" spans="1:3">
      <c r="A34" s="149"/>
      <c r="B34" s="149"/>
      <c r="C34" s="149"/>
    </row>
    <row r="35" spans="1:3">
      <c r="A35" s="149"/>
      <c r="B35" s="149"/>
      <c r="C35" s="149"/>
    </row>
    <row r="36" spans="1:3">
      <c r="A36" s="149"/>
      <c r="B36" s="149"/>
      <c r="C36" s="149"/>
    </row>
    <row r="37" spans="1:3">
      <c r="A37" s="149"/>
      <c r="B37" s="149"/>
      <c r="C37" s="149"/>
    </row>
    <row r="38" spans="1:3">
      <c r="A38" s="149"/>
      <c r="B38" s="149"/>
      <c r="C38" s="149"/>
    </row>
    <row r="39" spans="1:3">
      <c r="A39" s="149"/>
      <c r="B39" s="149"/>
      <c r="C39" s="149"/>
    </row>
    <row r="40" spans="1:3">
      <c r="A40" s="149"/>
      <c r="B40" s="149"/>
      <c r="C40" s="149"/>
    </row>
    <row r="41" spans="1:3">
      <c r="A41" s="149"/>
      <c r="B41" s="149"/>
      <c r="C41" s="149"/>
    </row>
    <row r="42" spans="1:3">
      <c r="A42" s="149"/>
      <c r="B42" s="149"/>
      <c r="C42" s="149"/>
    </row>
    <row r="43" spans="1:3">
      <c r="A43" s="149"/>
      <c r="B43" s="149"/>
      <c r="C43" s="149"/>
    </row>
    <row r="44" spans="1:3">
      <c r="A44" s="149"/>
      <c r="B44" s="149"/>
      <c r="C44" s="149"/>
    </row>
    <row r="45" spans="1:3">
      <c r="A45" s="149"/>
      <c r="B45" s="149"/>
      <c r="C45" s="149"/>
    </row>
    <row r="46" spans="1:3">
      <c r="A46" s="149"/>
      <c r="B46" s="149"/>
      <c r="C46" s="149"/>
    </row>
    <row r="47" spans="1:3">
      <c r="A47" s="149"/>
      <c r="B47" s="149"/>
      <c r="C47" s="149"/>
    </row>
    <row r="48" spans="1:3">
      <c r="A48" s="149"/>
      <c r="B48" s="149"/>
      <c r="C48" s="149"/>
    </row>
    <row r="49" spans="1:3">
      <c r="A49" s="149"/>
      <c r="B49" s="149"/>
      <c r="C49" s="149"/>
    </row>
    <row r="50" spans="1:3">
      <c r="A50" s="149"/>
      <c r="B50" s="149"/>
      <c r="C50" s="149"/>
    </row>
    <row r="51" spans="1:3">
      <c r="A51" s="149"/>
      <c r="B51" s="149"/>
      <c r="C51" s="149"/>
    </row>
    <row r="52" spans="1:3">
      <c r="A52" s="536" t="s">
        <v>461</v>
      </c>
      <c r="B52" s="537"/>
      <c r="C52" s="537"/>
    </row>
    <row r="53" spans="1:3">
      <c r="A53" s="149"/>
      <c r="B53" s="149"/>
      <c r="C53" s="149"/>
    </row>
    <row r="54" spans="1:3">
      <c r="A54" s="530" t="s">
        <v>462</v>
      </c>
      <c r="B54" s="531"/>
      <c r="C54" s="531"/>
    </row>
    <row r="55" spans="1:3" ht="59.25" customHeight="1">
      <c r="A55" s="531"/>
      <c r="B55" s="531"/>
      <c r="C55" s="531"/>
    </row>
    <row r="56" spans="1:3">
      <c r="A56" s="149"/>
      <c r="B56" s="149"/>
      <c r="C56" s="149"/>
    </row>
    <row r="57" spans="1:3">
      <c r="A57" s="530" t="s">
        <v>463</v>
      </c>
      <c r="B57" s="538"/>
      <c r="C57" s="538"/>
    </row>
    <row r="58" spans="1:3">
      <c r="A58" s="538"/>
      <c r="B58" s="538"/>
      <c r="C58" s="538"/>
    </row>
    <row r="59" spans="1:3" ht="45.75" customHeight="1">
      <c r="A59" s="538"/>
      <c r="B59" s="538"/>
      <c r="C59" s="538"/>
    </row>
    <row r="60" spans="1:3">
      <c r="A60" s="149"/>
      <c r="B60" s="149"/>
      <c r="C60" s="149"/>
    </row>
    <row r="61" spans="1:3">
      <c r="A61" s="530" t="s">
        <v>464</v>
      </c>
      <c r="B61" s="538"/>
      <c r="C61" s="538"/>
    </row>
    <row r="62" spans="1:3" ht="105" customHeight="1">
      <c r="A62" s="538"/>
      <c r="B62" s="538"/>
      <c r="C62" s="538"/>
    </row>
    <row r="63" spans="1:3">
      <c r="A63" s="149"/>
      <c r="B63" s="149"/>
      <c r="C63" s="149"/>
    </row>
    <row r="64" spans="1:3">
      <c r="A64" s="539" t="s">
        <v>465</v>
      </c>
      <c r="B64" s="540"/>
      <c r="C64" s="540"/>
    </row>
    <row r="65" spans="1:3">
      <c r="A65" s="149"/>
      <c r="B65" s="149"/>
      <c r="C65" s="149"/>
    </row>
    <row r="66" spans="1:3">
      <c r="A66" s="530" t="s">
        <v>466</v>
      </c>
      <c r="B66" s="538"/>
      <c r="C66" s="538"/>
    </row>
    <row r="67" spans="1:3" ht="132.75" customHeight="1">
      <c r="A67" s="538"/>
      <c r="B67" s="538"/>
      <c r="C67" s="538"/>
    </row>
    <row r="68" spans="1:3">
      <c r="A68" s="149"/>
      <c r="B68" s="149"/>
      <c r="C68" s="149"/>
    </row>
    <row r="69" spans="1:3">
      <c r="A69" s="536" t="s">
        <v>467</v>
      </c>
      <c r="B69" s="537"/>
      <c r="C69" s="537"/>
    </row>
    <row r="70" spans="1:3">
      <c r="A70" s="149"/>
      <c r="B70" s="149"/>
      <c r="C70" s="149"/>
    </row>
    <row r="71" spans="1:3">
      <c r="A71" s="530" t="s">
        <v>468</v>
      </c>
      <c r="B71" s="538"/>
      <c r="C71" s="538"/>
    </row>
    <row r="72" spans="1:3" ht="57" customHeight="1">
      <c r="A72" s="538"/>
      <c r="B72" s="538"/>
      <c r="C72" s="538"/>
    </row>
    <row r="73" spans="1:3">
      <c r="A73" s="149"/>
      <c r="B73" s="149"/>
      <c r="C73" s="149"/>
    </row>
    <row r="74" spans="1:3">
      <c r="A74" s="536" t="s">
        <v>469</v>
      </c>
      <c r="B74" s="537"/>
      <c r="C74" s="537"/>
    </row>
    <row r="75" spans="1:3">
      <c r="A75" s="149"/>
      <c r="B75" s="149"/>
      <c r="C75" s="149"/>
    </row>
    <row r="76" spans="1:3">
      <c r="A76" s="530" t="s">
        <v>470</v>
      </c>
      <c r="B76" s="538"/>
      <c r="C76" s="538"/>
    </row>
    <row r="77" spans="1:3" ht="34.5" customHeight="1">
      <c r="A77" s="538"/>
      <c r="B77" s="538"/>
      <c r="C77" s="538"/>
    </row>
    <row r="78" spans="1:3">
      <c r="A78" s="149"/>
      <c r="B78" s="149"/>
      <c r="C78" s="149"/>
    </row>
  </sheetData>
  <mergeCells count="20">
    <mergeCell ref="A74:C74"/>
    <mergeCell ref="A76:C77"/>
    <mergeCell ref="A57:C59"/>
    <mergeCell ref="A61:C62"/>
    <mergeCell ref="A64:C64"/>
    <mergeCell ref="A66:C67"/>
    <mergeCell ref="A69:C69"/>
    <mergeCell ref="A71:C72"/>
    <mergeCell ref="A54:C55"/>
    <mergeCell ref="A1:B4"/>
    <mergeCell ref="A5:B9"/>
    <mergeCell ref="A10:B10"/>
    <mergeCell ref="A11:B11"/>
    <mergeCell ref="A12:B12"/>
    <mergeCell ref="A13:B13"/>
    <mergeCell ref="A14:B14"/>
    <mergeCell ref="A15:B15"/>
    <mergeCell ref="A16:C17"/>
    <mergeCell ref="B19:C33"/>
    <mergeCell ref="A52:C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6"/>
  <sheetViews>
    <sheetView topLeftCell="A17" workbookViewId="0">
      <selection activeCell="G65" sqref="G65"/>
    </sheetView>
  </sheetViews>
  <sheetFormatPr defaultRowHeight="12.75"/>
  <cols>
    <col min="3" max="3" width="60.7109375" customWidth="1"/>
  </cols>
  <sheetData>
    <row r="1" spans="1:3" ht="16.5">
      <c r="A1" s="532" t="s">
        <v>445</v>
      </c>
      <c r="B1" s="532"/>
      <c r="C1" s="318" t="s">
        <v>446</v>
      </c>
    </row>
    <row r="2" spans="1:3" ht="15">
      <c r="A2" s="532"/>
      <c r="B2" s="532"/>
      <c r="C2" s="317" t="s">
        <v>447</v>
      </c>
    </row>
    <row r="3" spans="1:3" ht="15">
      <c r="A3" s="532"/>
      <c r="B3" s="532"/>
      <c r="C3" s="317" t="s">
        <v>448</v>
      </c>
    </row>
    <row r="4" spans="1:3" ht="16.5">
      <c r="A4" s="532"/>
      <c r="B4" s="532"/>
      <c r="C4" s="318"/>
    </row>
    <row r="5" spans="1:3" ht="33">
      <c r="A5" s="532" t="s">
        <v>449</v>
      </c>
      <c r="B5" s="532"/>
      <c r="C5" s="318" t="s">
        <v>450</v>
      </c>
    </row>
    <row r="6" spans="1:3" ht="16.5">
      <c r="A6" s="532"/>
      <c r="B6" s="532"/>
      <c r="C6" s="318" t="s">
        <v>451</v>
      </c>
    </row>
    <row r="7" spans="1:3" ht="16.5">
      <c r="A7" s="532"/>
      <c r="B7" s="532"/>
      <c r="C7" s="318" t="s">
        <v>452</v>
      </c>
    </row>
    <row r="8" spans="1:3" ht="16.5">
      <c r="A8" s="532"/>
      <c r="B8" s="532"/>
      <c r="C8" s="318"/>
    </row>
    <row r="9" spans="1:3" ht="16.5">
      <c r="A9" s="532"/>
      <c r="B9" s="532"/>
      <c r="C9" s="318"/>
    </row>
    <row r="10" spans="1:3" ht="15">
      <c r="A10" s="532" t="s">
        <v>453</v>
      </c>
      <c r="B10" s="532"/>
      <c r="C10" s="317" t="s">
        <v>454</v>
      </c>
    </row>
    <row r="11" spans="1:3" ht="16.5">
      <c r="A11" s="533"/>
      <c r="B11" s="533"/>
      <c r="C11" s="317" t="s">
        <v>455</v>
      </c>
    </row>
    <row r="12" spans="1:3" ht="16.5">
      <c r="A12" s="532" t="s">
        <v>456</v>
      </c>
      <c r="B12" s="532"/>
      <c r="C12" s="318" t="s">
        <v>457</v>
      </c>
    </row>
    <row r="13" spans="1:3" ht="16.5">
      <c r="A13" s="532" t="s">
        <v>332</v>
      </c>
      <c r="B13" s="532"/>
      <c r="C13" s="318" t="s">
        <v>458</v>
      </c>
    </row>
    <row r="14" spans="1:3" ht="16.5">
      <c r="A14" s="533"/>
      <c r="B14" s="533"/>
      <c r="C14" s="318"/>
    </row>
    <row r="15" spans="1:3" ht="16.5">
      <c r="A15" s="457"/>
      <c r="B15" s="457"/>
      <c r="C15" s="457"/>
    </row>
    <row r="16" spans="1:3" ht="16.5">
      <c r="A16" s="457"/>
      <c r="B16" s="457"/>
      <c r="C16" s="457"/>
    </row>
    <row r="17" spans="1:3" ht="16.5">
      <c r="A17" s="457"/>
      <c r="B17" s="457"/>
      <c r="C17" s="457"/>
    </row>
    <row r="18" spans="1:3" ht="16.5">
      <c r="A18" s="533"/>
      <c r="B18" s="533"/>
      <c r="C18" s="318"/>
    </row>
    <row r="19" spans="1:3" ht="24.75" customHeight="1">
      <c r="A19" s="497"/>
      <c r="B19" s="534" t="s">
        <v>215</v>
      </c>
      <c r="C19" s="534"/>
    </row>
    <row r="20" spans="1:3" ht="6" customHeight="1">
      <c r="A20" s="497"/>
      <c r="B20" s="534"/>
      <c r="C20" s="534"/>
    </row>
    <row r="21" spans="1:3" ht="19.5" customHeight="1">
      <c r="A21" s="319"/>
      <c r="B21" s="542" t="s">
        <v>526</v>
      </c>
      <c r="C21" s="542"/>
    </row>
    <row r="22" spans="1:3" ht="15">
      <c r="A22" s="317"/>
      <c r="B22" s="535" t="s">
        <v>459</v>
      </c>
      <c r="C22" s="535"/>
    </row>
    <row r="23" spans="1:3" ht="15">
      <c r="A23" s="317"/>
      <c r="B23" s="535"/>
      <c r="C23" s="535"/>
    </row>
    <row r="24" spans="1:3" ht="15">
      <c r="A24" s="317"/>
      <c r="B24" s="535"/>
      <c r="C24" s="535"/>
    </row>
    <row r="25" spans="1:3" ht="15">
      <c r="A25" s="317"/>
      <c r="B25" s="535"/>
      <c r="C25" s="535"/>
    </row>
    <row r="26" spans="1:3" ht="15">
      <c r="A26" s="317"/>
      <c r="B26" s="535"/>
      <c r="C26" s="535"/>
    </row>
    <row r="27" spans="1:3" ht="15">
      <c r="A27" s="317"/>
      <c r="B27" s="535"/>
      <c r="C27" s="535"/>
    </row>
    <row r="28" spans="1:3" ht="15">
      <c r="A28" s="317"/>
      <c r="B28" s="535"/>
      <c r="C28" s="535"/>
    </row>
    <row r="29" spans="1:3" ht="15">
      <c r="A29" s="317"/>
      <c r="B29" s="535"/>
      <c r="C29" s="535"/>
    </row>
    <row r="30" spans="1:3" ht="15">
      <c r="A30" s="317"/>
      <c r="B30" s="535"/>
      <c r="C30" s="535"/>
    </row>
    <row r="31" spans="1:3" ht="15">
      <c r="A31" s="317"/>
      <c r="B31" s="535"/>
      <c r="C31" s="535"/>
    </row>
    <row r="32" spans="1:3" ht="15">
      <c r="A32" s="317"/>
      <c r="B32" s="535"/>
      <c r="C32" s="535"/>
    </row>
    <row r="33" spans="1:3" ht="15">
      <c r="A33" s="317"/>
      <c r="B33" s="535"/>
      <c r="C33" s="535"/>
    </row>
    <row r="34" spans="1:3" ht="15">
      <c r="A34" s="317"/>
      <c r="B34" s="535"/>
      <c r="C34" s="535"/>
    </row>
    <row r="35" spans="1:3" ht="15">
      <c r="A35" s="317"/>
      <c r="B35" s="535"/>
      <c r="C35" s="535"/>
    </row>
    <row r="36" spans="1:3" ht="30">
      <c r="A36" s="317" t="s">
        <v>460</v>
      </c>
      <c r="B36" s="535"/>
      <c r="C36" s="535"/>
    </row>
    <row r="37" spans="1:3">
      <c r="A37" s="149"/>
      <c r="B37" s="149"/>
      <c r="C37" s="149"/>
    </row>
    <row r="38" spans="1:3">
      <c r="A38" s="149"/>
      <c r="B38" s="149"/>
      <c r="C38" s="149"/>
    </row>
    <row r="39" spans="1:3">
      <c r="A39" s="149"/>
      <c r="B39" s="149"/>
      <c r="C39" s="149"/>
    </row>
    <row r="40" spans="1:3">
      <c r="A40" s="149"/>
      <c r="B40" s="149"/>
      <c r="C40" s="149"/>
    </row>
    <row r="41" spans="1:3">
      <c r="A41" s="149"/>
      <c r="B41" s="149"/>
      <c r="C41" s="149"/>
    </row>
    <row r="42" spans="1:3">
      <c r="A42" s="149"/>
      <c r="B42" s="149"/>
      <c r="C42" s="149"/>
    </row>
    <row r="43" spans="1:3">
      <c r="A43" s="149"/>
      <c r="B43" s="149"/>
      <c r="C43" s="149"/>
    </row>
    <row r="44" spans="1:3">
      <c r="A44" s="149"/>
      <c r="B44" s="149"/>
      <c r="C44" s="149"/>
    </row>
    <row r="45" spans="1:3">
      <c r="A45" s="149"/>
      <c r="B45" s="149"/>
      <c r="C45" s="149"/>
    </row>
    <row r="46" spans="1:3">
      <c r="A46" s="149"/>
      <c r="B46" s="149"/>
      <c r="C46" s="149"/>
    </row>
    <row r="47" spans="1:3">
      <c r="A47" s="149"/>
      <c r="B47" s="149"/>
      <c r="C47" s="149"/>
    </row>
    <row r="48" spans="1:3">
      <c r="A48" s="149"/>
      <c r="B48" s="149"/>
      <c r="C48" s="149"/>
    </row>
    <row r="49" spans="1:4">
      <c r="A49" s="149"/>
      <c r="B49" s="149"/>
      <c r="C49" s="149"/>
    </row>
    <row r="50" spans="1:4">
      <c r="A50" s="541" t="s">
        <v>461</v>
      </c>
      <c r="B50" s="541"/>
      <c r="C50" s="541"/>
    </row>
    <row r="51" spans="1:4">
      <c r="A51" s="149"/>
      <c r="B51" s="149"/>
      <c r="C51" s="149"/>
    </row>
    <row r="52" spans="1:4" ht="12.75" customHeight="1">
      <c r="A52" s="543" t="s">
        <v>462</v>
      </c>
      <c r="B52" s="543"/>
      <c r="C52" s="543"/>
      <c r="D52" s="543"/>
    </row>
    <row r="53" spans="1:4" ht="57.75" customHeight="1">
      <c r="A53" s="543"/>
      <c r="B53" s="543"/>
      <c r="C53" s="543"/>
      <c r="D53" s="543"/>
    </row>
    <row r="54" spans="1:4">
      <c r="A54" s="149"/>
      <c r="B54" s="149"/>
      <c r="C54" s="149"/>
    </row>
    <row r="55" spans="1:4" ht="12.75" customHeight="1">
      <c r="A55" s="543" t="s">
        <v>463</v>
      </c>
      <c r="B55" s="543"/>
      <c r="C55" s="543"/>
      <c r="D55" s="543"/>
    </row>
    <row r="56" spans="1:4">
      <c r="A56" s="543"/>
      <c r="B56" s="543"/>
      <c r="C56" s="543"/>
      <c r="D56" s="543"/>
    </row>
    <row r="57" spans="1:4" ht="34.5" customHeight="1">
      <c r="A57" s="543"/>
      <c r="B57" s="543"/>
      <c r="C57" s="543"/>
      <c r="D57" s="543"/>
    </row>
    <row r="58" spans="1:4">
      <c r="A58" s="149"/>
      <c r="B58" s="149"/>
      <c r="C58" s="149"/>
    </row>
    <row r="59" spans="1:4" ht="12.75" customHeight="1">
      <c r="A59" s="543" t="s">
        <v>464</v>
      </c>
      <c r="B59" s="543"/>
      <c r="C59" s="543"/>
      <c r="D59" s="543"/>
    </row>
    <row r="60" spans="1:4" ht="93.75" customHeight="1">
      <c r="A60" s="543"/>
      <c r="B60" s="543"/>
      <c r="C60" s="543"/>
      <c r="D60" s="543"/>
    </row>
    <row r="61" spans="1:4">
      <c r="A61" s="149"/>
      <c r="B61" s="149"/>
      <c r="C61" s="149"/>
    </row>
    <row r="62" spans="1:4">
      <c r="A62" s="544" t="s">
        <v>465</v>
      </c>
      <c r="B62" s="544"/>
      <c r="C62" s="544"/>
    </row>
    <row r="63" spans="1:4">
      <c r="A63" s="149"/>
      <c r="B63" s="149"/>
      <c r="C63" s="149"/>
    </row>
    <row r="64" spans="1:4" ht="12.75" customHeight="1">
      <c r="A64" s="543" t="s">
        <v>466</v>
      </c>
      <c r="B64" s="543"/>
      <c r="C64" s="543"/>
      <c r="D64" s="543"/>
    </row>
    <row r="65" spans="1:4" ht="135.75" customHeight="1">
      <c r="A65" s="543"/>
      <c r="B65" s="543"/>
      <c r="C65" s="543"/>
      <c r="D65" s="543"/>
    </row>
    <row r="66" spans="1:4">
      <c r="A66" s="149"/>
      <c r="B66" s="149"/>
      <c r="C66" s="149"/>
    </row>
    <row r="67" spans="1:4">
      <c r="A67" s="541" t="s">
        <v>467</v>
      </c>
      <c r="B67" s="541"/>
      <c r="C67" s="541"/>
    </row>
    <row r="68" spans="1:4">
      <c r="A68" s="149"/>
      <c r="B68" s="149"/>
      <c r="C68" s="149"/>
    </row>
    <row r="69" spans="1:4" ht="12.75" customHeight="1">
      <c r="A69" s="543" t="s">
        <v>468</v>
      </c>
      <c r="B69" s="543"/>
      <c r="C69" s="543"/>
      <c r="D69" s="543"/>
    </row>
    <row r="70" spans="1:4" ht="58.5" customHeight="1">
      <c r="A70" s="543"/>
      <c r="B70" s="543"/>
      <c r="C70" s="543"/>
      <c r="D70" s="543"/>
    </row>
    <row r="71" spans="1:4">
      <c r="A71" s="149"/>
      <c r="B71" s="149"/>
      <c r="C71" s="149"/>
    </row>
    <row r="72" spans="1:4">
      <c r="A72" s="541" t="s">
        <v>469</v>
      </c>
      <c r="B72" s="541"/>
      <c r="C72" s="541"/>
    </row>
    <row r="73" spans="1:4">
      <c r="A73" s="149"/>
      <c r="B73" s="149"/>
      <c r="C73" s="149"/>
    </row>
    <row r="74" spans="1:4" ht="12.75" customHeight="1">
      <c r="A74" s="543" t="s">
        <v>470</v>
      </c>
      <c r="B74" s="543"/>
      <c r="C74" s="543"/>
      <c r="D74" s="543"/>
    </row>
    <row r="75" spans="1:4" ht="33.75" customHeight="1">
      <c r="A75" s="543"/>
      <c r="B75" s="543"/>
      <c r="C75" s="543"/>
      <c r="D75" s="543"/>
    </row>
    <row r="76" spans="1:4">
      <c r="A76" s="149"/>
      <c r="B76" s="149"/>
      <c r="C76" s="149"/>
    </row>
  </sheetData>
  <mergeCells count="22">
    <mergeCell ref="A74:D75"/>
    <mergeCell ref="A52:D53"/>
    <mergeCell ref="A72:C72"/>
    <mergeCell ref="A62:C62"/>
    <mergeCell ref="A67:C67"/>
    <mergeCell ref="A55:D57"/>
    <mergeCell ref="A59:D60"/>
    <mergeCell ref="A64:D65"/>
    <mergeCell ref="A69:D70"/>
    <mergeCell ref="A13:B13"/>
    <mergeCell ref="A14:B14"/>
    <mergeCell ref="A18:B18"/>
    <mergeCell ref="B22:C36"/>
    <mergeCell ref="A50:C50"/>
    <mergeCell ref="B19:C19"/>
    <mergeCell ref="B20:C20"/>
    <mergeCell ref="B21:C21"/>
    <mergeCell ref="A1:B4"/>
    <mergeCell ref="A5:B9"/>
    <mergeCell ref="A10:B10"/>
    <mergeCell ref="A11:B11"/>
    <mergeCell ref="A12: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17"/>
  <sheetViews>
    <sheetView showGridLines="0" view="pageBreakPreview" topLeftCell="A115" zoomScaleNormal="100" zoomScaleSheetLayoutView="100" workbookViewId="0">
      <selection activeCell="F165" sqref="F165"/>
    </sheetView>
  </sheetViews>
  <sheetFormatPr defaultRowHeight="13.5" customHeight="1"/>
  <cols>
    <col min="1" max="1" width="5" style="1" customWidth="1"/>
    <col min="2" max="2" width="60" style="5" customWidth="1"/>
    <col min="3" max="3" width="7.42578125" style="1" customWidth="1"/>
    <col min="4" max="4" width="9.5703125" style="1" customWidth="1"/>
    <col min="5" max="5" width="11.7109375" style="303" customWidth="1"/>
    <col min="6" max="6" width="17" style="303" customWidth="1"/>
    <col min="7" max="256" width="8.85546875" style="1" customWidth="1"/>
  </cols>
  <sheetData>
    <row r="1" spans="1:6" ht="33.6" customHeight="1" thickTop="1" thickBot="1">
      <c r="A1" s="546" t="s">
        <v>330</v>
      </c>
      <c r="B1" s="547"/>
      <c r="C1" s="547"/>
      <c r="D1" s="547"/>
      <c r="E1" s="547"/>
      <c r="F1" s="548"/>
    </row>
    <row r="2" spans="1:6" ht="15.2" customHeight="1" thickTop="1">
      <c r="A2" s="251"/>
      <c r="B2" s="252"/>
      <c r="C2" s="253"/>
      <c r="D2" s="254"/>
      <c r="E2" s="296"/>
      <c r="F2" s="296"/>
    </row>
    <row r="3" spans="1:6" ht="13.7" customHeight="1">
      <c r="A3" s="2" t="s">
        <v>0</v>
      </c>
      <c r="B3" s="155" t="s">
        <v>1</v>
      </c>
      <c r="C3" s="3" t="s">
        <v>2</v>
      </c>
      <c r="D3" s="3" t="s">
        <v>3</v>
      </c>
      <c r="E3" s="297" t="s">
        <v>4</v>
      </c>
      <c r="F3" s="297" t="s">
        <v>5</v>
      </c>
    </row>
    <row r="4" spans="1:6" ht="14.65" customHeight="1">
      <c r="A4" s="255"/>
      <c r="B4" s="256"/>
      <c r="C4" s="257"/>
      <c r="D4" s="258"/>
      <c r="E4" s="298"/>
      <c r="F4" s="298"/>
    </row>
    <row r="5" spans="1:6" ht="14.65" customHeight="1">
      <c r="A5" s="167"/>
      <c r="B5" s="315" t="s">
        <v>6</v>
      </c>
      <c r="C5" s="185"/>
      <c r="D5" s="171"/>
      <c r="E5" s="230"/>
      <c r="F5" s="230"/>
    </row>
    <row r="6" spans="1:6" ht="14.65" customHeight="1">
      <c r="A6" s="167"/>
      <c r="B6" s="549"/>
      <c r="C6" s="550"/>
      <c r="D6" s="550"/>
      <c r="E6" s="550"/>
      <c r="F6" s="550"/>
    </row>
    <row r="7" spans="1:6" ht="44.25" customHeight="1">
      <c r="A7" s="167"/>
      <c r="B7" s="292" t="s">
        <v>578</v>
      </c>
      <c r="C7" s="161"/>
      <c r="D7" s="161"/>
      <c r="E7" s="299"/>
      <c r="F7" s="299"/>
    </row>
    <row r="8" spans="1:6" ht="14.65" customHeight="1">
      <c r="A8" s="167"/>
      <c r="B8" s="173"/>
      <c r="C8" s="185"/>
      <c r="D8" s="171"/>
      <c r="E8" s="230"/>
      <c r="F8" s="230"/>
    </row>
    <row r="9" spans="1:6" ht="14.65" customHeight="1">
      <c r="A9" s="259" t="s">
        <v>7</v>
      </c>
      <c r="B9" s="219" t="s">
        <v>8</v>
      </c>
      <c r="C9" s="185"/>
      <c r="D9" s="171"/>
      <c r="E9" s="230"/>
      <c r="F9" s="230"/>
    </row>
    <row r="10" spans="1:6" ht="45.75" customHeight="1">
      <c r="A10" s="167"/>
      <c r="B10" s="193" t="s">
        <v>142</v>
      </c>
      <c r="C10" s="185"/>
      <c r="D10" s="171"/>
      <c r="E10" s="230"/>
      <c r="F10" s="230"/>
    </row>
    <row r="11" spans="1:6" ht="70.5" customHeight="1">
      <c r="A11" s="167"/>
      <c r="B11" s="193" t="s">
        <v>9</v>
      </c>
      <c r="C11" s="185"/>
      <c r="D11" s="171"/>
      <c r="E11" s="230"/>
      <c r="F11" s="230"/>
    </row>
    <row r="12" spans="1:6" ht="14.65" customHeight="1">
      <c r="A12" s="167"/>
      <c r="B12" s="260"/>
      <c r="C12" s="182" t="s">
        <v>144</v>
      </c>
      <c r="D12" s="171">
        <v>1</v>
      </c>
      <c r="E12" s="230"/>
      <c r="F12" s="230">
        <f>D12*E12</f>
        <v>0</v>
      </c>
    </row>
    <row r="13" spans="1:6" ht="14.65" customHeight="1">
      <c r="A13" s="167"/>
      <c r="B13" s="260"/>
      <c r="C13" s="179"/>
      <c r="D13" s="171"/>
      <c r="E13" s="230"/>
      <c r="F13" s="230"/>
    </row>
    <row r="14" spans="1:6" ht="105" customHeight="1">
      <c r="A14" s="259" t="s">
        <v>11</v>
      </c>
      <c r="B14" s="193" t="s">
        <v>143</v>
      </c>
      <c r="C14" s="179"/>
      <c r="D14" s="171"/>
      <c r="E14" s="230"/>
      <c r="F14" s="230"/>
    </row>
    <row r="15" spans="1:6" ht="14.65" customHeight="1" thickBot="1">
      <c r="A15" s="167"/>
      <c r="B15" s="261"/>
      <c r="C15" s="305" t="s">
        <v>12</v>
      </c>
      <c r="D15" s="306">
        <v>1</v>
      </c>
      <c r="E15" s="307"/>
      <c r="F15" s="307">
        <f>D15*E15</f>
        <v>0</v>
      </c>
    </row>
    <row r="16" spans="1:6" ht="6.75" customHeight="1" thickTop="1">
      <c r="A16" s="167"/>
      <c r="B16" s="260"/>
      <c r="C16" s="179"/>
      <c r="D16" s="171"/>
      <c r="E16" s="230"/>
      <c r="F16" s="230"/>
    </row>
    <row r="17" spans="1:256" ht="15.6" customHeight="1">
      <c r="A17" s="167"/>
      <c r="B17" s="545" t="s">
        <v>592</v>
      </c>
      <c r="C17" s="545"/>
      <c r="D17" s="545"/>
      <c r="E17" s="545"/>
      <c r="F17" s="239">
        <f>F12+F15</f>
        <v>0</v>
      </c>
    </row>
    <row r="18" spans="1:256" ht="15.2" customHeight="1">
      <c r="A18" s="167"/>
      <c r="B18" s="173"/>
      <c r="C18" s="185"/>
      <c r="D18" s="171"/>
      <c r="E18" s="230"/>
      <c r="F18" s="230"/>
    </row>
    <row r="19" spans="1:256" ht="14.65" customHeight="1">
      <c r="A19" s="167"/>
      <c r="B19" s="173"/>
      <c r="C19" s="185"/>
      <c r="D19" s="171"/>
      <c r="E19" s="230"/>
      <c r="F19" s="230"/>
    </row>
    <row r="20" spans="1:256" ht="14.65" customHeight="1">
      <c r="A20" s="167"/>
      <c r="B20" s="315" t="s">
        <v>13</v>
      </c>
      <c r="C20" s="185"/>
      <c r="D20" s="171"/>
      <c r="E20" s="230"/>
      <c r="F20" s="230"/>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4.65" customHeight="1">
      <c r="A21" s="167"/>
      <c r="B21" s="173"/>
      <c r="C21" s="185"/>
      <c r="D21" s="171"/>
      <c r="E21" s="230"/>
      <c r="F21" s="230"/>
    </row>
    <row r="22" spans="1:256" ht="44.25" customHeight="1">
      <c r="A22" s="174"/>
      <c r="B22" s="293" t="s">
        <v>579</v>
      </c>
      <c r="C22" s="161"/>
      <c r="D22" s="162"/>
      <c r="E22" s="229"/>
      <c r="F22" s="229"/>
    </row>
    <row r="23" spans="1:256" ht="13.7" customHeight="1">
      <c r="A23" s="174"/>
      <c r="B23" s="202"/>
      <c r="C23" s="179"/>
      <c r="D23" s="171"/>
      <c r="E23" s="230"/>
      <c r="F23" s="230"/>
    </row>
    <row r="24" spans="1:256" ht="13.7" customHeight="1">
      <c r="A24" s="177" t="s">
        <v>14</v>
      </c>
      <c r="B24" s="178" t="s">
        <v>15</v>
      </c>
      <c r="C24" s="179"/>
      <c r="D24" s="171"/>
      <c r="E24" s="230"/>
      <c r="F24" s="230"/>
    </row>
    <row r="25" spans="1:256" ht="54" customHeight="1">
      <c r="A25" s="174"/>
      <c r="B25" s="190" t="s">
        <v>16</v>
      </c>
      <c r="C25" s="179"/>
      <c r="D25" s="171"/>
      <c r="E25" s="230"/>
      <c r="F25" s="230"/>
    </row>
    <row r="26" spans="1:256" ht="13.7" customHeight="1">
      <c r="A26" s="6"/>
      <c r="B26" s="154"/>
      <c r="C26" s="182" t="s">
        <v>17</v>
      </c>
      <c r="D26" s="263">
        <v>700</v>
      </c>
      <c r="E26" s="233"/>
      <c r="F26" s="233">
        <f>D26*E26</f>
        <v>0</v>
      </c>
    </row>
    <row r="27" spans="1:256" ht="13.7" customHeight="1">
      <c r="A27" s="6"/>
      <c r="B27" s="154"/>
      <c r="C27" s="6"/>
      <c r="D27" s="179"/>
      <c r="E27" s="299"/>
      <c r="F27" s="299"/>
    </row>
    <row r="28" spans="1:256" ht="13.7" customHeight="1">
      <c r="A28" s="177" t="s">
        <v>18</v>
      </c>
      <c r="B28" s="178" t="s">
        <v>19</v>
      </c>
      <c r="C28" s="179"/>
      <c r="D28" s="171"/>
      <c r="E28" s="230"/>
      <c r="F28" s="230"/>
    </row>
    <row r="29" spans="1:256" ht="71.25" customHeight="1">
      <c r="A29" s="174"/>
      <c r="B29" s="190" t="s">
        <v>20</v>
      </c>
      <c r="C29" s="179"/>
      <c r="D29" s="171"/>
      <c r="E29" s="230"/>
      <c r="F29" s="230"/>
    </row>
    <row r="30" spans="1:256" ht="13.7" customHeight="1">
      <c r="A30" s="174"/>
      <c r="B30" s="202"/>
      <c r="C30" s="182" t="s">
        <v>17</v>
      </c>
      <c r="D30" s="263">
        <v>700</v>
      </c>
      <c r="E30" s="230"/>
      <c r="F30" s="230">
        <f>D30*E30</f>
        <v>0</v>
      </c>
    </row>
    <row r="31" spans="1:256" ht="13.7" customHeight="1">
      <c r="A31" s="174"/>
      <c r="B31" s="202"/>
      <c r="C31" s="179"/>
      <c r="D31" s="171"/>
      <c r="E31" s="230"/>
      <c r="F31" s="230"/>
    </row>
    <row r="32" spans="1:256" ht="14.65" customHeight="1">
      <c r="A32" s="177" t="s">
        <v>21</v>
      </c>
      <c r="B32" s="178" t="s">
        <v>146</v>
      </c>
      <c r="C32" s="179"/>
      <c r="D32" s="172"/>
      <c r="E32" s="230"/>
      <c r="F32" s="230"/>
    </row>
    <row r="33" spans="1:256" ht="87.75" customHeight="1">
      <c r="A33" s="174"/>
      <c r="B33" s="190" t="s">
        <v>145</v>
      </c>
      <c r="C33" s="179"/>
      <c r="D33" s="172"/>
      <c r="E33" s="230"/>
      <c r="F33" s="230"/>
    </row>
    <row r="34" spans="1:256" ht="13.7" customHeight="1">
      <c r="A34" s="6"/>
      <c r="B34" s="154"/>
      <c r="C34" s="182" t="s">
        <v>22</v>
      </c>
      <c r="D34" s="263">
        <f>465*0.3</f>
        <v>139.5</v>
      </c>
      <c r="E34" s="233"/>
      <c r="F34" s="233">
        <f>D34*E34</f>
        <v>0</v>
      </c>
    </row>
    <row r="35" spans="1:256" ht="13.7" customHeight="1">
      <c r="A35" s="6"/>
      <c r="B35" s="154"/>
      <c r="C35" s="182"/>
      <c r="D35" s="263"/>
      <c r="E35" s="233"/>
      <c r="F35" s="233"/>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3.7" customHeight="1">
      <c r="A36" s="6" t="s">
        <v>23</v>
      </c>
      <c r="B36" s="175" t="s">
        <v>471</v>
      </c>
      <c r="C36" s="182"/>
      <c r="D36" s="263"/>
      <c r="E36" s="233"/>
      <c r="F36" s="233"/>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82.5" customHeight="1">
      <c r="A37" s="6"/>
      <c r="B37" s="214" t="s">
        <v>472</v>
      </c>
      <c r="C37" s="182"/>
      <c r="D37" s="263"/>
      <c r="E37" s="233"/>
      <c r="F37" s="233"/>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13.7" customHeight="1">
      <c r="A38" s="6"/>
      <c r="B38" s="154"/>
      <c r="C38" s="182" t="s">
        <v>22</v>
      </c>
      <c r="D38" s="263">
        <f>(96+35)*0.1</f>
        <v>13.100000000000001</v>
      </c>
      <c r="E38" s="233"/>
      <c r="F38" s="233">
        <f>D38*E38</f>
        <v>0</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3.7" customHeight="1">
      <c r="A39" s="6"/>
      <c r="B39" s="154"/>
      <c r="C39" s="182"/>
      <c r="D39" s="263"/>
      <c r="E39" s="233"/>
      <c r="F39" s="23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3.7" customHeight="1">
      <c r="A40" s="264" t="s">
        <v>24</v>
      </c>
      <c r="B40" s="219" t="s">
        <v>473</v>
      </c>
      <c r="C40" s="179"/>
      <c r="D40" s="179"/>
      <c r="E40" s="299"/>
      <c r="F40" s="299"/>
    </row>
    <row r="41" spans="1:256" ht="31.5" customHeight="1">
      <c r="A41" s="201"/>
      <c r="B41" s="193" t="s">
        <v>25</v>
      </c>
      <c r="C41" s="179"/>
      <c r="D41" s="179"/>
      <c r="E41" s="299"/>
      <c r="F41" s="299"/>
    </row>
    <row r="42" spans="1:256" ht="12.75">
      <c r="A42" s="6"/>
      <c r="B42" s="154"/>
      <c r="C42" s="182" t="s">
        <v>22</v>
      </c>
      <c r="D42" s="263">
        <f>(96+35)*0.1+D34*0.4</f>
        <v>68.900000000000006</v>
      </c>
      <c r="E42" s="233"/>
      <c r="F42" s="233">
        <f>D42*E42</f>
        <v>0</v>
      </c>
    </row>
    <row r="43" spans="1:256" ht="13.7" customHeight="1">
      <c r="A43" s="6"/>
      <c r="B43" s="199"/>
      <c r="C43" s="179"/>
      <c r="D43" s="179"/>
      <c r="E43" s="299"/>
      <c r="F43" s="299"/>
    </row>
    <row r="44" spans="1:256" ht="13.7" customHeight="1">
      <c r="A44" s="264" t="s">
        <v>26</v>
      </c>
      <c r="B44" s="219" t="s">
        <v>27</v>
      </c>
      <c r="C44" s="179"/>
      <c r="D44" s="179"/>
      <c r="E44" s="299"/>
      <c r="F44" s="299"/>
    </row>
    <row r="45" spans="1:256" ht="58.5" customHeight="1">
      <c r="A45" s="201"/>
      <c r="B45" s="190" t="s">
        <v>28</v>
      </c>
      <c r="C45" s="179"/>
      <c r="D45" s="179"/>
      <c r="E45" s="299"/>
      <c r="F45" s="299"/>
    </row>
    <row r="46" spans="1:256" ht="13.7" customHeight="1">
      <c r="A46" s="6"/>
      <c r="B46" s="154"/>
      <c r="C46" s="182" t="s">
        <v>22</v>
      </c>
      <c r="D46" s="263">
        <f>D34*0.6</f>
        <v>83.7</v>
      </c>
      <c r="E46" s="233"/>
      <c r="F46" s="233">
        <f>D46*E46</f>
        <v>0</v>
      </c>
    </row>
    <row r="47" spans="1:256" ht="13.7" customHeight="1">
      <c r="A47" s="6"/>
      <c r="B47" s="154"/>
      <c r="C47" s="179"/>
      <c r="D47" s="179"/>
      <c r="E47" s="299"/>
      <c r="F47" s="299"/>
    </row>
    <row r="48" spans="1:256" ht="13.7" customHeight="1">
      <c r="A48" s="177" t="s">
        <v>29</v>
      </c>
      <c r="B48" s="219" t="s">
        <v>30</v>
      </c>
      <c r="C48" s="179"/>
      <c r="D48" s="171"/>
      <c r="E48" s="230"/>
      <c r="F48" s="230"/>
    </row>
    <row r="49" spans="1:256" ht="35.65" customHeight="1">
      <c r="A49" s="174"/>
      <c r="B49" s="181" t="s">
        <v>474</v>
      </c>
      <c r="C49" s="179"/>
      <c r="D49" s="171"/>
      <c r="E49" s="230"/>
      <c r="F49" s="230"/>
    </row>
    <row r="50" spans="1:256" ht="13.7" customHeight="1">
      <c r="A50" s="6"/>
      <c r="B50" s="202"/>
      <c r="C50" s="182" t="s">
        <v>17</v>
      </c>
      <c r="D50" s="263">
        <v>405</v>
      </c>
      <c r="E50" s="304"/>
      <c r="F50" s="233">
        <f>D50*E50</f>
        <v>0</v>
      </c>
    </row>
    <row r="51" spans="1:256" ht="13.7" customHeight="1">
      <c r="A51" s="6"/>
      <c r="B51" s="202"/>
      <c r="C51" s="6"/>
      <c r="D51" s="179"/>
      <c r="E51" s="299"/>
      <c r="F51" s="299"/>
    </row>
    <row r="52" spans="1:256" ht="13.7" customHeight="1">
      <c r="A52" s="177" t="s">
        <v>31</v>
      </c>
      <c r="B52" s="219" t="s">
        <v>32</v>
      </c>
      <c r="C52" s="179"/>
      <c r="D52" s="171"/>
      <c r="E52" s="230"/>
      <c r="F52" s="230"/>
    </row>
    <row r="53" spans="1:256" ht="33" customHeight="1">
      <c r="A53" s="174"/>
      <c r="B53" s="193" t="s">
        <v>33</v>
      </c>
      <c r="C53" s="179"/>
      <c r="D53" s="171"/>
      <c r="E53" s="230"/>
      <c r="F53" s="230"/>
    </row>
    <row r="54" spans="1:256" ht="13.7" customHeight="1">
      <c r="A54" s="6"/>
      <c r="B54" s="154"/>
      <c r="C54" s="182" t="s">
        <v>22</v>
      </c>
      <c r="D54" s="171">
        <f>310*0.15</f>
        <v>46.5</v>
      </c>
      <c r="E54" s="230"/>
      <c r="F54" s="230">
        <f>D54*E54</f>
        <v>0</v>
      </c>
    </row>
    <row r="55" spans="1:256" ht="13.7" customHeight="1">
      <c r="A55" s="6"/>
      <c r="B55" s="154"/>
      <c r="C55" s="6"/>
      <c r="D55" s="171"/>
      <c r="E55" s="230"/>
      <c r="F55" s="230"/>
    </row>
    <row r="56" spans="1:256" ht="13.7" customHeight="1">
      <c r="A56" s="177" t="s">
        <v>34</v>
      </c>
      <c r="B56" s="219" t="s">
        <v>35</v>
      </c>
      <c r="C56" s="179"/>
      <c r="D56" s="171"/>
      <c r="E56" s="230"/>
      <c r="F56" s="230"/>
    </row>
    <row r="57" spans="1:256" ht="77.25" customHeight="1">
      <c r="A57" s="174"/>
      <c r="B57" s="181" t="s">
        <v>147</v>
      </c>
      <c r="C57" s="179"/>
      <c r="D57" s="171"/>
      <c r="E57" s="230"/>
      <c r="F57" s="230"/>
    </row>
    <row r="58" spans="1:256" ht="13.7" customHeight="1">
      <c r="A58" s="6"/>
      <c r="B58" s="265" t="s">
        <v>36</v>
      </c>
      <c r="C58" s="182" t="s">
        <v>10</v>
      </c>
      <c r="D58" s="171">
        <v>70</v>
      </c>
      <c r="E58" s="230"/>
      <c r="F58" s="230">
        <f>D58*E58</f>
        <v>0</v>
      </c>
    </row>
    <row r="59" spans="1:256" ht="13.7" customHeight="1">
      <c r="A59" s="6"/>
      <c r="B59" s="265" t="s">
        <v>37</v>
      </c>
      <c r="C59" s="182" t="s">
        <v>22</v>
      </c>
      <c r="D59" s="171">
        <f>(0.3*0.3)*D58</f>
        <v>6.3</v>
      </c>
      <c r="E59" s="230"/>
      <c r="F59" s="230">
        <f>D59*E59</f>
        <v>0</v>
      </c>
    </row>
    <row r="60" spans="1:256" ht="13.7" customHeight="1">
      <c r="A60" s="6"/>
      <c r="B60" s="265" t="s">
        <v>38</v>
      </c>
      <c r="C60" s="182" t="s">
        <v>17</v>
      </c>
      <c r="D60" s="171">
        <f>0.7*D58</f>
        <v>49</v>
      </c>
      <c r="E60" s="230"/>
      <c r="F60" s="230">
        <f>D60*E60</f>
        <v>0</v>
      </c>
    </row>
    <row r="61" spans="1:256" ht="13.7" customHeight="1">
      <c r="A61" s="6"/>
      <c r="B61" s="265" t="s">
        <v>39</v>
      </c>
      <c r="C61" s="182" t="s">
        <v>17</v>
      </c>
      <c r="D61" s="171">
        <f>D60</f>
        <v>49</v>
      </c>
      <c r="E61" s="230"/>
      <c r="F61" s="230">
        <f>D61*E61</f>
        <v>0</v>
      </c>
    </row>
    <row r="62" spans="1:256" ht="13.7" customHeight="1">
      <c r="A62" s="6"/>
      <c r="B62" s="154"/>
      <c r="C62" s="6"/>
      <c r="D62" s="171"/>
      <c r="E62" s="230"/>
      <c r="F62" s="230"/>
    </row>
    <row r="63" spans="1:256" ht="13.7" customHeight="1">
      <c r="A63" s="6"/>
      <c r="B63" s="154"/>
      <c r="C63" s="6"/>
      <c r="D63" s="171"/>
      <c r="E63" s="230"/>
      <c r="F63" s="230"/>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ht="13.7" customHeight="1">
      <c r="A64" s="177" t="s">
        <v>40</v>
      </c>
      <c r="B64" s="219" t="s">
        <v>41</v>
      </c>
      <c r="C64" s="179"/>
      <c r="D64" s="171"/>
      <c r="E64" s="230"/>
      <c r="F64" s="230"/>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ht="65.25" customHeight="1">
      <c r="A65" s="201"/>
      <c r="B65" s="190" t="s">
        <v>42</v>
      </c>
      <c r="C65" s="179"/>
      <c r="D65" s="171"/>
      <c r="E65" s="230"/>
      <c r="F65" s="230"/>
    </row>
    <row r="66" spans="1:256" ht="13.7" customHeight="1">
      <c r="A66" s="6"/>
      <c r="B66" s="154"/>
      <c r="C66" s="182" t="s">
        <v>22</v>
      </c>
      <c r="D66" s="171">
        <f>60*1*0.6</f>
        <v>36</v>
      </c>
      <c r="E66" s="230"/>
      <c r="F66" s="230">
        <f>D66*E66</f>
        <v>0</v>
      </c>
    </row>
    <row r="67" spans="1:256" ht="13.7" customHeight="1">
      <c r="A67" s="6"/>
      <c r="B67" s="154"/>
      <c r="C67" s="6"/>
      <c r="D67" s="171"/>
      <c r="E67" s="230"/>
      <c r="F67" s="230"/>
    </row>
    <row r="68" spans="1:256" ht="26.25" customHeight="1">
      <c r="A68" s="199" t="s">
        <v>43</v>
      </c>
      <c r="B68" s="196" t="s">
        <v>148</v>
      </c>
      <c r="C68" s="6"/>
      <c r="D68" s="171"/>
      <c r="E68" s="230"/>
      <c r="F68" s="230"/>
    </row>
    <row r="69" spans="1:256" ht="13.7" customHeight="1" thickBot="1">
      <c r="A69" s="6"/>
      <c r="B69" s="154"/>
      <c r="C69" s="308" t="s">
        <v>17</v>
      </c>
      <c r="D69" s="306">
        <v>50</v>
      </c>
      <c r="E69" s="307"/>
      <c r="F69" s="307">
        <f>D69*E69</f>
        <v>0</v>
      </c>
    </row>
    <row r="70" spans="1:256" ht="4.5" customHeight="1" thickTop="1">
      <c r="A70" s="6"/>
      <c r="B70" s="154"/>
      <c r="C70" s="206"/>
      <c r="D70" s="171"/>
      <c r="E70" s="230"/>
      <c r="F70" s="230"/>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ht="15.6" customHeight="1">
      <c r="A71" s="167"/>
      <c r="B71" s="545" t="s">
        <v>593</v>
      </c>
      <c r="C71" s="545"/>
      <c r="D71" s="545"/>
      <c r="E71" s="545"/>
      <c r="F71" s="239">
        <f>SUM(F25:F70)</f>
        <v>0</v>
      </c>
    </row>
    <row r="72" spans="1:256" ht="15.2" customHeight="1">
      <c r="A72" s="167"/>
      <c r="B72" s="173"/>
      <c r="C72" s="169"/>
      <c r="D72" s="262"/>
      <c r="E72" s="300"/>
      <c r="F72" s="300"/>
    </row>
    <row r="73" spans="1:256" ht="14.65" customHeight="1">
      <c r="A73" s="167"/>
      <c r="B73" s="184"/>
      <c r="C73" s="185"/>
      <c r="D73" s="171"/>
      <c r="E73" s="230"/>
      <c r="F73" s="230"/>
    </row>
    <row r="74" spans="1:256" ht="26.65" customHeight="1">
      <c r="A74" s="167"/>
      <c r="B74" s="315" t="s">
        <v>44</v>
      </c>
      <c r="C74" s="185"/>
      <c r="D74" s="171"/>
      <c r="E74" s="230"/>
      <c r="F74" s="230"/>
    </row>
    <row r="75" spans="1:256" ht="14.65" customHeight="1">
      <c r="A75" s="167"/>
      <c r="B75" s="266"/>
      <c r="C75" s="185"/>
      <c r="D75" s="171"/>
      <c r="E75" s="230"/>
      <c r="F75" s="230"/>
    </row>
    <row r="76" spans="1:256" ht="45.75" customHeight="1">
      <c r="A76" s="167"/>
      <c r="B76" s="294" t="s">
        <v>580</v>
      </c>
      <c r="C76" s="161"/>
      <c r="D76" s="295"/>
      <c r="E76" s="301"/>
      <c r="F76" s="301"/>
    </row>
    <row r="77" spans="1:256" ht="14.65" customHeight="1">
      <c r="A77" s="167"/>
      <c r="B77" s="184"/>
      <c r="C77" s="185"/>
      <c r="D77" s="171"/>
      <c r="E77" s="230"/>
      <c r="F77" s="230"/>
    </row>
    <row r="78" spans="1:256" ht="13.7" customHeight="1">
      <c r="A78" s="177" t="s">
        <v>45</v>
      </c>
      <c r="B78" s="219" t="s">
        <v>149</v>
      </c>
      <c r="C78" s="179"/>
      <c r="D78" s="171"/>
      <c r="E78" s="230"/>
      <c r="F78" s="230"/>
    </row>
    <row r="79" spans="1:256" ht="81.75" customHeight="1">
      <c r="A79" s="174"/>
      <c r="B79" s="193" t="s">
        <v>475</v>
      </c>
      <c r="C79" s="179"/>
      <c r="D79" s="171"/>
      <c r="E79" s="230"/>
      <c r="F79" s="230"/>
    </row>
    <row r="80" spans="1:256" ht="13.7" customHeight="1">
      <c r="A80" s="174"/>
      <c r="B80" s="202"/>
      <c r="C80" s="191" t="s">
        <v>22</v>
      </c>
      <c r="D80" s="171">
        <f>310*0.1</f>
        <v>31</v>
      </c>
      <c r="E80" s="230"/>
      <c r="F80" s="230">
        <f>D80*E80</f>
        <v>0</v>
      </c>
    </row>
    <row r="81" spans="1:256" ht="12.75">
      <c r="A81" s="199" t="s">
        <v>46</v>
      </c>
      <c r="B81" s="219" t="s">
        <v>527</v>
      </c>
      <c r="C81" s="6"/>
      <c r="D81" s="179"/>
      <c r="E81" s="299"/>
      <c r="F81" s="299"/>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ht="68.25" customHeight="1">
      <c r="A82" s="201"/>
      <c r="B82" s="196" t="s">
        <v>528</v>
      </c>
      <c r="C82" s="6"/>
      <c r="D82" s="179"/>
      <c r="E82" s="299"/>
      <c r="F82" s="299"/>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ht="54.75" customHeight="1">
      <c r="A83" s="6"/>
      <c r="B83" s="181" t="s">
        <v>529</v>
      </c>
      <c r="C83" s="267"/>
      <c r="D83" s="179"/>
      <c r="E83" s="299"/>
      <c r="F83" s="299"/>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ht="12.75">
      <c r="A84" s="6"/>
      <c r="B84" s="265" t="s">
        <v>47</v>
      </c>
      <c r="C84" s="191" t="s">
        <v>22</v>
      </c>
      <c r="D84" s="268">
        <f>103*0.25</f>
        <v>25.75</v>
      </c>
      <c r="E84" s="230"/>
      <c r="F84" s="233">
        <f>D84*E84</f>
        <v>0</v>
      </c>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ht="12.75">
      <c r="A85" s="6"/>
      <c r="B85" s="190" t="s">
        <v>48</v>
      </c>
      <c r="C85" s="182" t="s">
        <v>17</v>
      </c>
      <c r="D85" s="171">
        <f>(65+29+29+25+87+44)*0.25</f>
        <v>69.75</v>
      </c>
      <c r="E85" s="230"/>
      <c r="F85" s="230">
        <f>D85*E85</f>
        <v>0</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row>
    <row r="86" spans="1:256" ht="12.75">
      <c r="A86" s="6"/>
      <c r="B86" s="265" t="s">
        <v>49</v>
      </c>
      <c r="C86" s="191" t="s">
        <v>50</v>
      </c>
      <c r="D86" s="268">
        <f>D84*90</f>
        <v>2317.5</v>
      </c>
      <c r="E86" s="230"/>
      <c r="F86" s="233">
        <f>D86*E86</f>
        <v>0</v>
      </c>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row>
    <row r="87" spans="1:256" ht="13.7" customHeight="1">
      <c r="A87" s="174"/>
      <c r="B87" s="202"/>
      <c r="C87" s="191"/>
      <c r="D87" s="171"/>
      <c r="E87" s="230"/>
      <c r="F87" s="23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row>
    <row r="88" spans="1:256" ht="13.7" customHeight="1">
      <c r="A88" s="174"/>
      <c r="B88" s="202"/>
      <c r="C88" s="191"/>
      <c r="D88" s="171"/>
      <c r="E88" s="230"/>
      <c r="F88" s="23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1:256" ht="13.7" customHeight="1">
      <c r="A89" s="264" t="s">
        <v>51</v>
      </c>
      <c r="B89" s="219" t="s">
        <v>150</v>
      </c>
      <c r="C89" s="6"/>
      <c r="D89" s="179"/>
      <c r="E89" s="299"/>
      <c r="F89" s="299"/>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1:256" ht="69.75" customHeight="1">
      <c r="A90" s="201"/>
      <c r="B90" s="193" t="s">
        <v>151</v>
      </c>
      <c r="C90" s="6"/>
      <c r="D90" s="179"/>
      <c r="E90" s="299"/>
      <c r="F90" s="299"/>
    </row>
    <row r="91" spans="1:256" ht="60" customHeight="1">
      <c r="A91" s="6"/>
      <c r="B91" s="190" t="s">
        <v>152</v>
      </c>
      <c r="C91" s="267"/>
      <c r="D91" s="179"/>
      <c r="E91" s="299"/>
      <c r="F91" s="299"/>
    </row>
    <row r="92" spans="1:256" ht="13.7" customHeight="1">
      <c r="A92" s="6"/>
      <c r="B92" s="265" t="s">
        <v>47</v>
      </c>
      <c r="C92" s="191" t="s">
        <v>22</v>
      </c>
      <c r="D92" s="268">
        <f>324*0.14</f>
        <v>45.360000000000007</v>
      </c>
      <c r="E92" s="230"/>
      <c r="F92" s="233">
        <f>D92*E92</f>
        <v>0</v>
      </c>
    </row>
    <row r="93" spans="1:256" ht="13.7" customHeight="1">
      <c r="A93" s="6"/>
      <c r="B93" s="190" t="s">
        <v>48</v>
      </c>
      <c r="C93" s="182" t="s">
        <v>17</v>
      </c>
      <c r="D93" s="171">
        <f>85*0.16</f>
        <v>13.6</v>
      </c>
      <c r="E93" s="230"/>
      <c r="F93" s="230">
        <f>D93*E93</f>
        <v>0</v>
      </c>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pans="1:256" ht="13.7" customHeight="1">
      <c r="A94" s="6"/>
      <c r="B94" s="265" t="s">
        <v>49</v>
      </c>
      <c r="C94" s="191" t="s">
        <v>50</v>
      </c>
      <c r="D94" s="268">
        <f>D92*90</f>
        <v>4082.4000000000005</v>
      </c>
      <c r="E94" s="230"/>
      <c r="F94" s="233">
        <f>D94*E94</f>
        <v>0</v>
      </c>
    </row>
    <row r="95" spans="1:256" ht="13.7" customHeight="1">
      <c r="A95" s="6"/>
      <c r="B95" s="154"/>
      <c r="C95" s="6"/>
      <c r="D95" s="179"/>
      <c r="E95" s="299"/>
      <c r="F95" s="299"/>
    </row>
    <row r="96" spans="1:256" ht="13.5" customHeight="1">
      <c r="A96" s="180" t="s">
        <v>52</v>
      </c>
      <c r="B96" s="178" t="s">
        <v>154</v>
      </c>
      <c r="C96" s="179"/>
      <c r="D96" s="171"/>
      <c r="E96" s="230"/>
      <c r="F96" s="230"/>
    </row>
    <row r="97" spans="1:256" ht="71.25" customHeight="1">
      <c r="A97" s="174"/>
      <c r="B97" s="190" t="s">
        <v>153</v>
      </c>
      <c r="C97" s="179"/>
      <c r="D97" s="171"/>
      <c r="E97" s="230"/>
      <c r="F97" s="230"/>
    </row>
    <row r="98" spans="1:256" ht="13.7" customHeight="1">
      <c r="A98" s="174"/>
      <c r="B98" s="190" t="s">
        <v>47</v>
      </c>
      <c r="C98" s="182" t="s">
        <v>22</v>
      </c>
      <c r="D98" s="171">
        <f>31*0.17</f>
        <v>5.2700000000000005</v>
      </c>
      <c r="E98" s="230"/>
      <c r="F98" s="230">
        <f>D98*E98</f>
        <v>0</v>
      </c>
    </row>
    <row r="99" spans="1:256" ht="13.7" customHeight="1">
      <c r="A99" s="174"/>
      <c r="B99" s="190" t="s">
        <v>48</v>
      </c>
      <c r="C99" s="182" t="s">
        <v>17</v>
      </c>
      <c r="D99" s="171">
        <f>85*0.17+(67+32+27+32)*0.17</f>
        <v>41.31</v>
      </c>
      <c r="E99" s="230"/>
      <c r="F99" s="230">
        <f>D99*E99</f>
        <v>0</v>
      </c>
    </row>
    <row r="100" spans="1:256" ht="13.7" customHeight="1">
      <c r="A100" s="174"/>
      <c r="B100" s="190" t="s">
        <v>49</v>
      </c>
      <c r="C100" s="182" t="s">
        <v>50</v>
      </c>
      <c r="D100" s="171">
        <f>D98*80</f>
        <v>421.6</v>
      </c>
      <c r="E100" s="230"/>
      <c r="F100" s="230">
        <f>D100*E100</f>
        <v>0</v>
      </c>
    </row>
    <row r="101" spans="1:256" ht="13.7" customHeight="1">
      <c r="A101" s="6"/>
      <c r="B101" s="154"/>
      <c r="C101" s="6"/>
      <c r="D101" s="179"/>
      <c r="E101" s="299"/>
      <c r="F101" s="299"/>
    </row>
    <row r="102" spans="1:256" ht="13.7" customHeight="1">
      <c r="A102" s="269" t="s">
        <v>54</v>
      </c>
      <c r="B102" s="270" t="s">
        <v>155</v>
      </c>
      <c r="C102" s="179"/>
      <c r="D102" s="171"/>
      <c r="E102" s="230"/>
      <c r="F102" s="230"/>
    </row>
    <row r="103" spans="1:256" ht="87" customHeight="1">
      <c r="A103" s="174"/>
      <c r="B103" s="190" t="s">
        <v>476</v>
      </c>
      <c r="C103" s="179"/>
      <c r="D103" s="171"/>
      <c r="E103" s="230"/>
      <c r="F103" s="230"/>
    </row>
    <row r="104" spans="1:256" ht="82.5" customHeight="1">
      <c r="A104" s="174"/>
      <c r="B104" s="190" t="s">
        <v>56</v>
      </c>
      <c r="C104" s="179"/>
      <c r="D104" s="171"/>
      <c r="E104" s="230"/>
      <c r="F104" s="230"/>
    </row>
    <row r="105" spans="1:256" ht="13.7" customHeight="1">
      <c r="A105" s="174"/>
      <c r="B105" s="190" t="s">
        <v>53</v>
      </c>
      <c r="C105" s="182" t="s">
        <v>22</v>
      </c>
      <c r="D105" s="171">
        <f>30.2*0.25+(1.2*8*0.25)+(1.46*5+2.49)*0.43+5.85*0.65</f>
        <v>17.962199999999999</v>
      </c>
      <c r="E105" s="233"/>
      <c r="F105" s="233">
        <f>D105*E105</f>
        <v>0</v>
      </c>
    </row>
    <row r="106" spans="1:256" ht="13.7" customHeight="1">
      <c r="A106" s="174"/>
      <c r="B106" s="190" t="s">
        <v>48</v>
      </c>
      <c r="C106" s="182" t="s">
        <v>17</v>
      </c>
      <c r="D106" s="263">
        <f>71.3+70.37</f>
        <v>141.67000000000002</v>
      </c>
      <c r="E106" s="230"/>
      <c r="F106" s="233">
        <f>D106*E106</f>
        <v>0</v>
      </c>
    </row>
    <row r="107" spans="1:256" ht="13.7" customHeight="1">
      <c r="A107" s="174"/>
      <c r="B107" s="271" t="s">
        <v>49</v>
      </c>
      <c r="C107" s="182" t="s">
        <v>50</v>
      </c>
      <c r="D107" s="171">
        <f>D105*80</f>
        <v>1436.9759999999999</v>
      </c>
      <c r="E107" s="230"/>
      <c r="F107" s="230">
        <f>D107*E107</f>
        <v>0</v>
      </c>
    </row>
    <row r="108" spans="1:256" ht="13.7" customHeight="1">
      <c r="A108" s="174"/>
      <c r="B108" s="271"/>
      <c r="C108" s="182"/>
      <c r="D108" s="171"/>
      <c r="E108" s="230"/>
      <c r="F108" s="23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pans="1:256" ht="13.7" customHeight="1">
      <c r="A109" s="174"/>
      <c r="B109" s="271"/>
      <c r="C109" s="182"/>
      <c r="D109" s="171"/>
      <c r="E109" s="230"/>
      <c r="F109" s="23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pans="1:256" ht="19.5" customHeight="1">
      <c r="A110" s="269" t="s">
        <v>55</v>
      </c>
      <c r="B110" s="270" t="s">
        <v>156</v>
      </c>
      <c r="C110" s="179"/>
      <c r="D110" s="171"/>
      <c r="E110" s="230"/>
      <c r="F110" s="230"/>
    </row>
    <row r="111" spans="1:256" ht="45.75" customHeight="1">
      <c r="A111" s="174"/>
      <c r="B111" s="190" t="s">
        <v>479</v>
      </c>
      <c r="C111" s="179"/>
      <c r="D111" s="171"/>
      <c r="E111" s="230"/>
      <c r="F111" s="230"/>
    </row>
    <row r="112" spans="1:256" ht="88.5" customHeight="1">
      <c r="A112" s="174"/>
      <c r="B112" s="190" t="s">
        <v>56</v>
      </c>
      <c r="C112" s="179"/>
      <c r="D112" s="171"/>
      <c r="E112" s="230"/>
      <c r="F112" s="230"/>
    </row>
    <row r="113" spans="1:256" ht="13.7" customHeight="1">
      <c r="A113" s="174"/>
      <c r="B113" s="190" t="s">
        <v>53</v>
      </c>
      <c r="C113" s="182" t="s">
        <v>22</v>
      </c>
      <c r="D113" s="263">
        <v>10</v>
      </c>
      <c r="E113" s="233"/>
      <c r="F113" s="233">
        <f>D113*E113</f>
        <v>0</v>
      </c>
    </row>
    <row r="114" spans="1:256" ht="13.7" customHeight="1">
      <c r="A114" s="174"/>
      <c r="B114" s="190" t="s">
        <v>48</v>
      </c>
      <c r="C114" s="182" t="s">
        <v>17</v>
      </c>
      <c r="D114" s="263">
        <f>47*1*3.3</f>
        <v>155.1</v>
      </c>
      <c r="E114" s="230"/>
      <c r="F114" s="233">
        <f>D114*E114</f>
        <v>0</v>
      </c>
    </row>
    <row r="115" spans="1:256" ht="13.7" customHeight="1">
      <c r="A115" s="174"/>
      <c r="B115" s="271" t="s">
        <v>49</v>
      </c>
      <c r="C115" s="182" t="s">
        <v>50</v>
      </c>
      <c r="D115" s="272">
        <f>D113*80</f>
        <v>800</v>
      </c>
      <c r="E115" s="230"/>
      <c r="F115" s="230">
        <f>D115*E115</f>
        <v>0</v>
      </c>
    </row>
    <row r="116" spans="1:256" ht="13.7" customHeight="1">
      <c r="A116" s="174"/>
      <c r="B116" s="202"/>
      <c r="C116" s="179"/>
      <c r="D116" s="171"/>
      <c r="E116" s="230"/>
      <c r="F116" s="230"/>
    </row>
    <row r="117" spans="1:256" ht="25.15" customHeight="1">
      <c r="A117" s="265" t="s">
        <v>55</v>
      </c>
      <c r="B117" s="270" t="s">
        <v>157</v>
      </c>
      <c r="C117" s="179"/>
      <c r="D117" s="171"/>
      <c r="E117" s="230"/>
      <c r="F117" s="230"/>
    </row>
    <row r="118" spans="1:256" ht="73.5" customHeight="1">
      <c r="A118" s="174"/>
      <c r="B118" s="190" t="s">
        <v>478</v>
      </c>
      <c r="C118" s="179"/>
      <c r="D118" s="171"/>
      <c r="E118" s="230"/>
      <c r="F118" s="230"/>
    </row>
    <row r="119" spans="1:256" ht="84" customHeight="1">
      <c r="A119" s="6"/>
      <c r="B119" s="190" t="s">
        <v>477</v>
      </c>
      <c r="C119" s="6"/>
      <c r="D119" s="179"/>
      <c r="E119" s="230"/>
      <c r="F119" s="230"/>
    </row>
    <row r="120" spans="1:256" ht="13.7" customHeight="1">
      <c r="A120" s="174"/>
      <c r="B120" s="190" t="s">
        <v>158</v>
      </c>
      <c r="C120" s="182" t="s">
        <v>22</v>
      </c>
      <c r="D120" s="171">
        <f>4.2*19.3-1.5*4.3*2*0.22</f>
        <v>78.222000000000008</v>
      </c>
      <c r="E120" s="233"/>
      <c r="F120" s="230">
        <f>D120*E120</f>
        <v>0</v>
      </c>
    </row>
    <row r="121" spans="1:256" ht="13.7" customHeight="1">
      <c r="A121" s="174"/>
      <c r="B121" s="190" t="s">
        <v>48</v>
      </c>
      <c r="C121" s="182" t="s">
        <v>17</v>
      </c>
      <c r="D121" s="171">
        <v>360</v>
      </c>
      <c r="E121" s="230"/>
      <c r="F121" s="230">
        <f>D121*E121</f>
        <v>0</v>
      </c>
    </row>
    <row r="122" spans="1:256" ht="13.7" customHeight="1">
      <c r="A122" s="174"/>
      <c r="B122" s="190" t="s">
        <v>49</v>
      </c>
      <c r="C122" s="182" t="s">
        <v>50</v>
      </c>
      <c r="D122" s="192">
        <f>D120*100</f>
        <v>7822.2000000000007</v>
      </c>
      <c r="E122" s="230"/>
      <c r="F122" s="230">
        <f>D122*E122</f>
        <v>0</v>
      </c>
    </row>
    <row r="123" spans="1:256" ht="13.7" customHeight="1">
      <c r="A123" s="174"/>
      <c r="B123" s="202"/>
      <c r="C123" s="179"/>
      <c r="D123" s="171"/>
      <c r="E123" s="230"/>
      <c r="F123" s="230"/>
    </row>
    <row r="124" spans="1:256" ht="13.7" customHeight="1">
      <c r="A124" s="269" t="s">
        <v>530</v>
      </c>
      <c r="B124" s="178" t="s">
        <v>159</v>
      </c>
      <c r="C124" s="179"/>
      <c r="D124" s="263"/>
      <c r="E124" s="230"/>
      <c r="F124" s="230"/>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row>
    <row r="125" spans="1:256" ht="77.25" customHeight="1">
      <c r="A125" s="174"/>
      <c r="B125" s="190" t="s">
        <v>480</v>
      </c>
      <c r="C125" s="179"/>
      <c r="D125" s="263"/>
      <c r="E125" s="230"/>
      <c r="F125" s="230"/>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pans="1:256" ht="13.7" customHeight="1">
      <c r="A126" s="174"/>
      <c r="B126" s="202"/>
      <c r="C126" s="182" t="s">
        <v>17</v>
      </c>
      <c r="D126" s="263">
        <v>78</v>
      </c>
      <c r="E126" s="230"/>
      <c r="F126" s="230">
        <f>D126*E126</f>
        <v>0</v>
      </c>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pans="1:256" ht="13.7" customHeight="1">
      <c r="A127" s="269" t="s">
        <v>531</v>
      </c>
      <c r="B127" s="178" t="s">
        <v>57</v>
      </c>
      <c r="C127" s="179"/>
      <c r="D127" s="263"/>
      <c r="E127" s="230"/>
      <c r="F127" s="230"/>
    </row>
    <row r="128" spans="1:256" ht="52.5" customHeight="1">
      <c r="A128" s="174"/>
      <c r="B128" s="190" t="s">
        <v>58</v>
      </c>
      <c r="C128" s="179"/>
      <c r="D128" s="263"/>
      <c r="E128" s="230"/>
      <c r="F128" s="230"/>
    </row>
    <row r="129" spans="1:6" ht="13.7" customHeight="1" thickBot="1">
      <c r="A129" s="174"/>
      <c r="B129" s="202"/>
      <c r="C129" s="305" t="s">
        <v>144</v>
      </c>
      <c r="D129" s="309">
        <v>1</v>
      </c>
      <c r="E129" s="307"/>
      <c r="F129" s="307">
        <f>D129*E129</f>
        <v>0</v>
      </c>
    </row>
    <row r="130" spans="1:6" ht="7.5" customHeight="1" thickTop="1">
      <c r="A130" s="174"/>
      <c r="B130" s="202"/>
      <c r="C130" s="179"/>
      <c r="D130" s="263"/>
      <c r="E130" s="230"/>
      <c r="F130" s="230"/>
    </row>
    <row r="131" spans="1:6" ht="15.6" customHeight="1">
      <c r="A131" s="167"/>
      <c r="B131" s="545" t="s">
        <v>594</v>
      </c>
      <c r="C131" s="545"/>
      <c r="D131" s="545"/>
      <c r="E131" s="545"/>
      <c r="F131" s="239">
        <f>SUM(F80:F129)</f>
        <v>0</v>
      </c>
    </row>
    <row r="132" spans="1:6" ht="15.2" customHeight="1">
      <c r="A132" s="6"/>
      <c r="B132" s="273"/>
      <c r="C132" s="185"/>
      <c r="D132" s="274"/>
      <c r="E132" s="230"/>
      <c r="F132" s="299"/>
    </row>
    <row r="133" spans="1:6" ht="14.65" customHeight="1">
      <c r="A133" s="6"/>
      <c r="B133" s="273"/>
      <c r="C133" s="185"/>
      <c r="D133" s="274"/>
      <c r="E133" s="230"/>
      <c r="F133" s="299"/>
    </row>
    <row r="134" spans="1:6" ht="14.65" customHeight="1">
      <c r="A134" s="167"/>
      <c r="B134" s="315" t="s">
        <v>59</v>
      </c>
      <c r="C134" s="185"/>
      <c r="D134" s="171"/>
      <c r="E134" s="230"/>
      <c r="F134" s="230"/>
    </row>
    <row r="135" spans="1:6" ht="14.65" customHeight="1">
      <c r="A135" s="167"/>
      <c r="B135" s="173"/>
      <c r="C135" s="185"/>
      <c r="D135" s="171"/>
      <c r="E135" s="230"/>
      <c r="F135" s="230"/>
    </row>
    <row r="136" spans="1:6" ht="46.5" customHeight="1">
      <c r="A136" s="167"/>
      <c r="B136" s="293" t="s">
        <v>581</v>
      </c>
      <c r="C136" s="161"/>
      <c r="D136" s="162"/>
      <c r="E136" s="229"/>
      <c r="F136" s="229"/>
    </row>
    <row r="137" spans="1:6" ht="13.7" customHeight="1">
      <c r="A137" s="174"/>
      <c r="B137" s="202"/>
      <c r="C137" s="179"/>
      <c r="D137" s="171"/>
      <c r="E137" s="230"/>
      <c r="F137" s="230"/>
    </row>
    <row r="138" spans="1:6" ht="13.7" customHeight="1">
      <c r="A138" s="275" t="s">
        <v>60</v>
      </c>
      <c r="B138" s="178" t="s">
        <v>61</v>
      </c>
      <c r="C138" s="179"/>
      <c r="D138" s="171"/>
      <c r="E138" s="230"/>
      <c r="F138" s="230"/>
    </row>
    <row r="139" spans="1:6" ht="51" customHeight="1">
      <c r="A139" s="174"/>
      <c r="B139" s="190" t="s">
        <v>481</v>
      </c>
      <c r="C139" s="179"/>
      <c r="D139" s="171"/>
      <c r="E139" s="230"/>
      <c r="F139" s="230"/>
    </row>
    <row r="140" spans="1:6" ht="44.25" customHeight="1">
      <c r="A140" s="174"/>
      <c r="B140" s="181" t="s">
        <v>163</v>
      </c>
      <c r="C140" s="179"/>
      <c r="D140" s="171"/>
      <c r="E140" s="230"/>
      <c r="F140" s="230"/>
    </row>
    <row r="141" spans="1:6" ht="13.7" customHeight="1">
      <c r="A141" s="174"/>
      <c r="B141" s="190" t="s">
        <v>62</v>
      </c>
      <c r="C141" s="276" t="s">
        <v>17</v>
      </c>
      <c r="D141" s="171">
        <v>306</v>
      </c>
      <c r="E141" s="230"/>
      <c r="F141" s="230">
        <f>D141*E141</f>
        <v>0</v>
      </c>
    </row>
    <row r="142" spans="1:6" ht="13.7" customHeight="1">
      <c r="A142" s="177"/>
      <c r="B142" s="178"/>
      <c r="C142" s="179"/>
      <c r="D142" s="171"/>
      <c r="E142" s="230"/>
      <c r="F142" s="230"/>
    </row>
    <row r="143" spans="1:6" ht="24.6" customHeight="1">
      <c r="A143" s="177" t="s">
        <v>63</v>
      </c>
      <c r="B143" s="178" t="s">
        <v>160</v>
      </c>
      <c r="C143" s="179"/>
      <c r="D143" s="171"/>
      <c r="E143" s="230"/>
      <c r="F143" s="230"/>
    </row>
    <row r="144" spans="1:6" ht="73.5" customHeight="1">
      <c r="A144" s="174"/>
      <c r="B144" s="181" t="s">
        <v>162</v>
      </c>
      <c r="C144" s="179"/>
      <c r="D144" s="171"/>
      <c r="E144" s="230"/>
      <c r="F144" s="230"/>
    </row>
    <row r="145" spans="1:256" ht="45.75" customHeight="1">
      <c r="A145" s="174"/>
      <c r="B145" s="181" t="s">
        <v>163</v>
      </c>
      <c r="C145" s="179"/>
      <c r="D145" s="171"/>
      <c r="E145" s="230"/>
      <c r="F145" s="230"/>
    </row>
    <row r="146" spans="1:256" ht="13.7" customHeight="1">
      <c r="A146" s="174"/>
      <c r="B146" s="277" t="s">
        <v>161</v>
      </c>
      <c r="C146" s="277" t="s">
        <v>17</v>
      </c>
      <c r="D146" s="171">
        <v>222.54</v>
      </c>
      <c r="E146" s="230"/>
      <c r="F146" s="230">
        <f>D146*E146</f>
        <v>0</v>
      </c>
    </row>
    <row r="147" spans="1:256" ht="13.7" customHeight="1">
      <c r="A147" s="174"/>
      <c r="B147" s="202"/>
      <c r="C147" s="179"/>
      <c r="D147" s="171"/>
      <c r="E147" s="230"/>
      <c r="F147" s="230"/>
    </row>
    <row r="148" spans="1:256" ht="13.7" customHeight="1">
      <c r="A148" s="174"/>
      <c r="B148" s="202"/>
      <c r="C148" s="179"/>
      <c r="D148" s="171"/>
      <c r="E148" s="230"/>
      <c r="F148" s="230"/>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row>
    <row r="149" spans="1:256" ht="13.7" customHeight="1">
      <c r="A149" s="275" t="s">
        <v>198</v>
      </c>
      <c r="B149" s="178" t="s">
        <v>65</v>
      </c>
      <c r="C149" s="179"/>
      <c r="D149" s="171"/>
      <c r="E149" s="230"/>
      <c r="F149" s="230"/>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row>
    <row r="150" spans="1:256" ht="94.5" customHeight="1">
      <c r="A150" s="174"/>
      <c r="B150" s="196" t="s">
        <v>535</v>
      </c>
      <c r="C150" s="179"/>
      <c r="D150" s="171"/>
      <c r="E150" s="230"/>
      <c r="F150" s="230"/>
    </row>
    <row r="151" spans="1:256" ht="13.7" customHeight="1">
      <c r="A151" s="174"/>
      <c r="B151" s="190" t="s">
        <v>66</v>
      </c>
      <c r="C151" s="191" t="s">
        <v>17</v>
      </c>
      <c r="D151" s="263">
        <v>358</v>
      </c>
      <c r="E151" s="230"/>
      <c r="F151" s="230">
        <f>D151*E151</f>
        <v>0</v>
      </c>
    </row>
    <row r="152" spans="1:256" ht="13.7" customHeight="1">
      <c r="A152" s="174"/>
      <c r="B152" s="202"/>
      <c r="C152" s="179"/>
      <c r="D152" s="171"/>
      <c r="E152" s="230"/>
      <c r="F152" s="230"/>
    </row>
    <row r="153" spans="1:256" ht="13.7" customHeight="1">
      <c r="A153" s="275" t="s">
        <v>64</v>
      </c>
      <c r="B153" s="178" t="s">
        <v>68</v>
      </c>
      <c r="C153" s="179"/>
      <c r="D153" s="171"/>
      <c r="E153" s="230"/>
      <c r="F153" s="230"/>
    </row>
    <row r="154" spans="1:256" ht="69.75" customHeight="1">
      <c r="A154" s="174"/>
      <c r="B154" s="190" t="s">
        <v>69</v>
      </c>
      <c r="C154" s="179"/>
      <c r="D154" s="171"/>
      <c r="E154" s="230"/>
      <c r="F154" s="230"/>
    </row>
    <row r="155" spans="1:256" ht="13.7" customHeight="1">
      <c r="A155" s="174"/>
      <c r="B155" s="202"/>
      <c r="C155" s="182" t="s">
        <v>17</v>
      </c>
      <c r="D155" s="171">
        <f>60*5</f>
        <v>300</v>
      </c>
      <c r="E155" s="230"/>
      <c r="F155" s="230">
        <f>D155*E155</f>
        <v>0</v>
      </c>
    </row>
    <row r="156" spans="1:256" ht="13.7" customHeight="1">
      <c r="A156" s="6"/>
      <c r="B156" s="154"/>
      <c r="C156" s="6"/>
      <c r="D156" s="179"/>
      <c r="E156" s="299"/>
      <c r="F156" s="299"/>
    </row>
    <row r="157" spans="1:256" ht="13.7" customHeight="1">
      <c r="A157" s="265" t="s">
        <v>67</v>
      </c>
      <c r="B157" s="178" t="s">
        <v>71</v>
      </c>
      <c r="C157" s="179"/>
      <c r="D157" s="170"/>
      <c r="E157" s="230"/>
      <c r="F157" s="230"/>
    </row>
    <row r="158" spans="1:256" ht="75" customHeight="1">
      <c r="A158" s="201"/>
      <c r="B158" s="181" t="s">
        <v>165</v>
      </c>
      <c r="C158" s="6"/>
      <c r="D158" s="6"/>
      <c r="E158" s="299"/>
      <c r="F158" s="230"/>
    </row>
    <row r="159" spans="1:256" ht="13.7" customHeight="1">
      <c r="A159" s="6"/>
      <c r="B159" s="202"/>
      <c r="C159" s="182" t="s">
        <v>10</v>
      </c>
      <c r="D159" s="263">
        <v>77</v>
      </c>
      <c r="E159" s="233"/>
      <c r="F159" s="230">
        <f>D159*E159</f>
        <v>0</v>
      </c>
    </row>
    <row r="160" spans="1:256" ht="13.7" customHeight="1">
      <c r="A160" s="6"/>
      <c r="B160" s="202"/>
      <c r="C160" s="182"/>
      <c r="D160" s="263"/>
      <c r="E160" s="233"/>
      <c r="F160" s="230"/>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row>
    <row r="161" spans="1:256" ht="13.7" customHeight="1">
      <c r="A161" s="265" t="s">
        <v>70</v>
      </c>
      <c r="B161" s="178" t="s">
        <v>164</v>
      </c>
      <c r="C161" s="6"/>
      <c r="D161" s="263"/>
      <c r="E161" s="299"/>
      <c r="F161" s="299"/>
    </row>
    <row r="162" spans="1:256" ht="59.25" customHeight="1">
      <c r="A162" s="201"/>
      <c r="B162" s="181" t="s">
        <v>536</v>
      </c>
      <c r="C162" s="6"/>
      <c r="D162" s="263"/>
      <c r="E162" s="299"/>
      <c r="F162" s="299"/>
    </row>
    <row r="163" spans="1:256" ht="13.7" customHeight="1">
      <c r="A163" s="6"/>
      <c r="B163" s="265"/>
      <c r="C163" s="182" t="s">
        <v>17</v>
      </c>
      <c r="D163" s="263">
        <v>280</v>
      </c>
      <c r="E163" s="233"/>
      <c r="F163" s="233">
        <f>D163*E163</f>
        <v>0</v>
      </c>
    </row>
    <row r="164" spans="1:256" ht="13.7" customHeight="1">
      <c r="A164" s="6"/>
      <c r="B164" s="154"/>
      <c r="C164" s="6"/>
      <c r="D164" s="278"/>
      <c r="E164" s="299"/>
      <c r="F164" s="299"/>
    </row>
    <row r="165" spans="1:256" ht="24.6" customHeight="1">
      <c r="A165" s="265" t="s">
        <v>72</v>
      </c>
      <c r="B165" s="178" t="s">
        <v>166</v>
      </c>
      <c r="C165" s="179"/>
      <c r="D165" s="279"/>
      <c r="E165" s="299"/>
      <c r="F165" s="299"/>
    </row>
    <row r="166" spans="1:256" ht="61.5" customHeight="1">
      <c r="A166" s="174"/>
      <c r="B166" s="190" t="s">
        <v>518</v>
      </c>
      <c r="C166" s="179"/>
      <c r="D166" s="279"/>
      <c r="E166" s="299"/>
      <c r="F166" s="299"/>
    </row>
    <row r="167" spans="1:256" ht="13.7" customHeight="1">
      <c r="A167" s="6"/>
      <c r="B167" s="154"/>
      <c r="C167" s="182" t="s">
        <v>17</v>
      </c>
      <c r="D167" s="263">
        <f>445+150</f>
        <v>595</v>
      </c>
      <c r="E167" s="233"/>
      <c r="F167" s="233">
        <f>D167*E167</f>
        <v>0</v>
      </c>
    </row>
    <row r="168" spans="1:256" ht="13.7" customHeight="1">
      <c r="A168" s="265" t="s">
        <v>199</v>
      </c>
      <c r="B168" s="175" t="s">
        <v>498</v>
      </c>
      <c r="C168" s="182"/>
      <c r="D168" s="263"/>
      <c r="E168" s="233"/>
      <c r="F168" s="233"/>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row>
    <row r="169" spans="1:256" ht="48.75" customHeight="1">
      <c r="A169" s="6"/>
      <c r="B169" s="280" t="s">
        <v>499</v>
      </c>
      <c r="C169" s="182"/>
      <c r="D169" s="263"/>
      <c r="E169" s="233"/>
      <c r="F169" s="23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row>
    <row r="170" spans="1:256" ht="13.7" customHeight="1">
      <c r="A170" s="6"/>
      <c r="B170" s="154"/>
      <c r="C170" s="6" t="s">
        <v>17</v>
      </c>
      <c r="D170" s="179">
        <v>45</v>
      </c>
      <c r="E170" s="299"/>
      <c r="F170" s="233">
        <f>D170*E170</f>
        <v>0</v>
      </c>
    </row>
    <row r="171" spans="1:256" ht="13.7" customHeight="1">
      <c r="A171" s="6"/>
      <c r="B171" s="154"/>
      <c r="C171" s="6"/>
      <c r="D171" s="179"/>
      <c r="E171" s="299"/>
      <c r="F171" s="299"/>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row>
    <row r="172" spans="1:256" ht="13.7" customHeight="1">
      <c r="A172" s="182" t="s">
        <v>200</v>
      </c>
      <c r="B172" s="270" t="s">
        <v>57</v>
      </c>
      <c r="C172" s="6"/>
      <c r="D172" s="179"/>
      <c r="E172" s="299"/>
      <c r="F172" s="299"/>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row>
    <row r="173" spans="1:256" ht="46.5" customHeight="1">
      <c r="A173" s="6"/>
      <c r="B173" s="190" t="s">
        <v>73</v>
      </c>
      <c r="C173" s="6"/>
      <c r="D173" s="179"/>
      <c r="E173" s="299"/>
      <c r="F173" s="299"/>
    </row>
    <row r="174" spans="1:256" ht="13.7" customHeight="1">
      <c r="A174" s="6"/>
      <c r="B174" s="154"/>
      <c r="C174" s="182" t="s">
        <v>144</v>
      </c>
      <c r="D174" s="263">
        <v>1</v>
      </c>
      <c r="E174" s="230"/>
      <c r="F174" s="233">
        <f>E174*D174</f>
        <v>0</v>
      </c>
    </row>
    <row r="175" spans="1:256" ht="13.7" customHeight="1">
      <c r="A175" s="6"/>
      <c r="B175" s="154"/>
      <c r="C175" s="6"/>
      <c r="D175" s="179"/>
      <c r="E175" s="299"/>
      <c r="F175" s="299"/>
    </row>
    <row r="176" spans="1:256" ht="13.7" customHeight="1">
      <c r="A176" s="206" t="s">
        <v>500</v>
      </c>
      <c r="B176" s="270" t="s">
        <v>74</v>
      </c>
      <c r="C176" s="6"/>
      <c r="D176" s="179"/>
      <c r="E176" s="299"/>
      <c r="F176" s="299"/>
    </row>
    <row r="177" spans="1:256" ht="57" customHeight="1">
      <c r="A177" s="6"/>
      <c r="B177" s="181" t="s">
        <v>482</v>
      </c>
      <c r="C177" s="6"/>
      <c r="D177" s="179"/>
      <c r="E177" s="299"/>
      <c r="F177" s="299"/>
    </row>
    <row r="178" spans="1:256" ht="13.7" customHeight="1">
      <c r="A178" s="6"/>
      <c r="B178" s="154" t="s">
        <v>545</v>
      </c>
      <c r="C178" s="182" t="s">
        <v>544</v>
      </c>
      <c r="D178" s="263">
        <v>10</v>
      </c>
      <c r="E178" s="230"/>
      <c r="F178" s="233">
        <f>D178*E178</f>
        <v>0</v>
      </c>
    </row>
    <row r="179" spans="1:256" ht="13.7" customHeight="1">
      <c r="A179" s="6"/>
      <c r="B179" s="154" t="s">
        <v>546</v>
      </c>
      <c r="C179" s="182" t="s">
        <v>544</v>
      </c>
      <c r="D179" s="263">
        <v>10</v>
      </c>
      <c r="E179" s="230"/>
      <c r="F179" s="233">
        <f>D179*E179</f>
        <v>0</v>
      </c>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row>
    <row r="180" spans="1:256" ht="13.7" customHeight="1" thickBot="1">
      <c r="A180" s="6"/>
      <c r="B180" s="154" t="s">
        <v>547</v>
      </c>
      <c r="C180" s="305" t="s">
        <v>544</v>
      </c>
      <c r="D180" s="309">
        <v>10</v>
      </c>
      <c r="E180" s="307"/>
      <c r="F180" s="310">
        <f>D180*E180</f>
        <v>0</v>
      </c>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row>
    <row r="181" spans="1:256" ht="5.25" customHeight="1" thickTop="1">
      <c r="A181" s="6"/>
      <c r="B181" s="154"/>
      <c r="C181" s="182"/>
      <c r="D181" s="263"/>
      <c r="E181" s="230"/>
      <c r="F181" s="233"/>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row>
    <row r="182" spans="1:256" ht="15.6" customHeight="1">
      <c r="A182" s="167"/>
      <c r="B182" s="545" t="s">
        <v>595</v>
      </c>
      <c r="C182" s="545"/>
      <c r="D182" s="545"/>
      <c r="E182" s="545"/>
      <c r="F182" s="239">
        <f>SUM(F139:F181)</f>
        <v>0</v>
      </c>
    </row>
    <row r="183" spans="1:256" ht="15.2" customHeight="1">
      <c r="A183" s="167"/>
      <c r="B183" s="173"/>
      <c r="C183" s="169"/>
      <c r="D183" s="171"/>
      <c r="E183" s="230"/>
      <c r="F183" s="230"/>
    </row>
    <row r="184" spans="1:256" ht="14.65" customHeight="1">
      <c r="A184" s="167"/>
      <c r="B184" s="173"/>
      <c r="C184" s="185"/>
      <c r="D184" s="171"/>
      <c r="E184" s="230"/>
      <c r="F184" s="230"/>
    </row>
    <row r="185" spans="1:256" ht="14.65" customHeight="1">
      <c r="A185" s="167"/>
      <c r="B185" s="315" t="s">
        <v>201</v>
      </c>
      <c r="C185" s="185"/>
      <c r="D185" s="171"/>
      <c r="E185" s="230"/>
      <c r="F185" s="230"/>
    </row>
    <row r="186" spans="1:256" ht="14.65" customHeight="1">
      <c r="A186" s="167"/>
      <c r="B186" s="173"/>
      <c r="C186" s="185"/>
      <c r="D186" s="171"/>
      <c r="E186" s="230"/>
      <c r="F186" s="230"/>
    </row>
    <row r="187" spans="1:256" ht="45" customHeight="1">
      <c r="A187" s="167"/>
      <c r="B187" s="293" t="s">
        <v>582</v>
      </c>
      <c r="C187" s="161"/>
      <c r="D187" s="162"/>
      <c r="E187" s="229"/>
      <c r="F187" s="229"/>
    </row>
    <row r="188" spans="1:256" ht="14.65" customHeight="1">
      <c r="A188" s="167"/>
      <c r="B188" s="184"/>
      <c r="C188" s="185"/>
      <c r="D188" s="171"/>
      <c r="E188" s="230"/>
      <c r="F188" s="230"/>
    </row>
    <row r="189" spans="1:256" ht="14.65" customHeight="1">
      <c r="A189" s="177" t="s">
        <v>75</v>
      </c>
      <c r="B189" s="219" t="s">
        <v>76</v>
      </c>
      <c r="C189" s="185"/>
      <c r="D189" s="171"/>
      <c r="E189" s="230"/>
      <c r="F189" s="230"/>
    </row>
    <row r="190" spans="1:256" ht="51" customHeight="1">
      <c r="A190" s="167"/>
      <c r="B190" s="193" t="s">
        <v>537</v>
      </c>
      <c r="C190" s="185"/>
      <c r="D190" s="171"/>
      <c r="E190" s="230"/>
      <c r="F190" s="230"/>
    </row>
    <row r="191" spans="1:256" ht="43.5" customHeight="1">
      <c r="A191" s="167"/>
      <c r="B191" s="193" t="s">
        <v>77</v>
      </c>
      <c r="C191" s="185"/>
      <c r="D191" s="171"/>
      <c r="E191" s="230"/>
      <c r="F191" s="230"/>
    </row>
    <row r="192" spans="1:256" ht="14.65" customHeight="1">
      <c r="A192" s="167"/>
      <c r="B192" s="190" t="s">
        <v>78</v>
      </c>
      <c r="C192" s="182" t="s">
        <v>17</v>
      </c>
      <c r="D192" s="171">
        <f>377+70*1.1</f>
        <v>454</v>
      </c>
      <c r="E192" s="230"/>
      <c r="F192" s="230">
        <f>D192*E192</f>
        <v>0</v>
      </c>
    </row>
    <row r="193" spans="1:256" ht="14.65" customHeight="1">
      <c r="A193" s="167"/>
      <c r="B193" s="190" t="s">
        <v>79</v>
      </c>
      <c r="C193" s="182" t="s">
        <v>17</v>
      </c>
      <c r="D193" s="171">
        <f>D192*2</f>
        <v>908</v>
      </c>
      <c r="E193" s="230"/>
      <c r="F193" s="230">
        <f>D193*E193</f>
        <v>0</v>
      </c>
    </row>
    <row r="194" spans="1:256" ht="14.65" customHeight="1">
      <c r="A194" s="167"/>
      <c r="B194" s="184"/>
      <c r="C194" s="185"/>
      <c r="D194" s="171"/>
      <c r="E194" s="230"/>
      <c r="F194" s="230"/>
    </row>
    <row r="195" spans="1:256" ht="14.65" customHeight="1">
      <c r="A195" s="177" t="s">
        <v>202</v>
      </c>
      <c r="B195" s="219" t="s">
        <v>82</v>
      </c>
      <c r="C195" s="185"/>
      <c r="D195" s="171"/>
      <c r="E195" s="230"/>
      <c r="F195" s="230"/>
    </row>
    <row r="196" spans="1:256" ht="32.25" customHeight="1">
      <c r="A196" s="167"/>
      <c r="B196" s="193" t="s">
        <v>538</v>
      </c>
      <c r="C196" s="185"/>
      <c r="D196" s="171"/>
      <c r="E196" s="230"/>
      <c r="F196" s="230"/>
    </row>
    <row r="197" spans="1:256" ht="30.75" customHeight="1">
      <c r="A197" s="167"/>
      <c r="B197" s="193" t="s">
        <v>80</v>
      </c>
      <c r="C197" s="185"/>
      <c r="D197" s="171"/>
      <c r="E197" s="230"/>
      <c r="F197" s="230"/>
    </row>
    <row r="198" spans="1:256" ht="14.65" customHeight="1">
      <c r="A198" s="167"/>
      <c r="B198" s="190" t="s">
        <v>83</v>
      </c>
      <c r="C198" s="182" t="s">
        <v>17</v>
      </c>
      <c r="D198" s="171">
        <f>84*0.7</f>
        <v>58.8</v>
      </c>
      <c r="E198" s="230"/>
      <c r="F198" s="230">
        <f>D198*E198</f>
        <v>0</v>
      </c>
    </row>
    <row r="199" spans="1:256" ht="14.65" customHeight="1">
      <c r="A199" s="177"/>
      <c r="B199" s="178"/>
      <c r="C199" s="185"/>
      <c r="D199" s="171"/>
      <c r="E199" s="230"/>
      <c r="F199" s="230"/>
    </row>
    <row r="200" spans="1:256" ht="22.5" customHeight="1">
      <c r="A200" s="177" t="s">
        <v>81</v>
      </c>
      <c r="B200" s="178" t="s">
        <v>167</v>
      </c>
      <c r="C200" s="185"/>
      <c r="D200" s="171"/>
      <c r="E200" s="230"/>
      <c r="F200" s="230"/>
    </row>
    <row r="201" spans="1:256" ht="104.25" customHeight="1">
      <c r="A201" s="167"/>
      <c r="B201" s="281" t="s">
        <v>539</v>
      </c>
      <c r="C201" s="185"/>
      <c r="D201" s="171"/>
      <c r="E201" s="230"/>
      <c r="F201" s="230"/>
    </row>
    <row r="202" spans="1:256" ht="14.65" customHeight="1">
      <c r="A202" s="167"/>
      <c r="B202" s="184"/>
      <c r="C202" s="182" t="s">
        <v>17</v>
      </c>
      <c r="D202" s="171">
        <v>37</v>
      </c>
      <c r="E202" s="230"/>
      <c r="F202" s="230">
        <f>D202*E202</f>
        <v>0</v>
      </c>
    </row>
    <row r="203" spans="1:256" ht="14.65" customHeight="1">
      <c r="A203" s="167"/>
      <c r="B203" s="184"/>
      <c r="C203" s="182"/>
      <c r="D203" s="171"/>
      <c r="E203" s="230"/>
      <c r="F203" s="230"/>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c r="IV203" s="5"/>
    </row>
    <row r="204" spans="1:256" ht="14.65" customHeight="1">
      <c r="A204" s="167" t="s">
        <v>519</v>
      </c>
      <c r="B204" s="207" t="s">
        <v>521</v>
      </c>
      <c r="C204" s="182"/>
      <c r="D204" s="171"/>
      <c r="E204" s="230"/>
      <c r="F204" s="230"/>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row>
    <row r="205" spans="1:256" ht="38.25">
      <c r="A205" s="157"/>
      <c r="B205" s="208" t="s">
        <v>520</v>
      </c>
      <c r="C205" s="182"/>
      <c r="D205" s="171"/>
      <c r="E205" s="230"/>
      <c r="F205" s="230"/>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row>
    <row r="206" spans="1:256" ht="14.65" customHeight="1">
      <c r="A206" s="167"/>
      <c r="B206" s="184"/>
      <c r="C206" s="182" t="s">
        <v>17</v>
      </c>
      <c r="D206" s="171">
        <v>37</v>
      </c>
      <c r="E206" s="230"/>
      <c r="F206" s="230">
        <f>D206*E206</f>
        <v>0</v>
      </c>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row>
    <row r="207" spans="1:256" ht="14.65" customHeight="1">
      <c r="A207" s="167"/>
      <c r="B207" s="184"/>
      <c r="C207" s="182"/>
      <c r="D207" s="171"/>
      <c r="E207" s="230"/>
      <c r="F207" s="230"/>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row>
    <row r="208" spans="1:256" ht="17.25" customHeight="1">
      <c r="A208" s="180" t="s">
        <v>541</v>
      </c>
      <c r="B208" s="219" t="s">
        <v>170</v>
      </c>
      <c r="C208" s="179"/>
      <c r="D208" s="279"/>
      <c r="E208" s="230"/>
      <c r="F208" s="230"/>
    </row>
    <row r="209" spans="1:256" ht="58.5" customHeight="1">
      <c r="A209" s="167"/>
      <c r="B209" s="190" t="s">
        <v>540</v>
      </c>
      <c r="C209" s="179"/>
      <c r="D209" s="279"/>
      <c r="E209" s="230"/>
      <c r="F209" s="230"/>
    </row>
    <row r="210" spans="1:256" ht="14.65" customHeight="1">
      <c r="A210" s="167"/>
      <c r="B210" s="184"/>
      <c r="C210" s="182" t="s">
        <v>17</v>
      </c>
      <c r="D210" s="171">
        <f>378</f>
        <v>378</v>
      </c>
      <c r="E210" s="230"/>
      <c r="F210" s="230">
        <f>D210*E210</f>
        <v>0</v>
      </c>
    </row>
    <row r="211" spans="1:256" ht="14.65" customHeight="1">
      <c r="A211" s="174"/>
      <c r="B211" s="207"/>
      <c r="C211" s="185"/>
      <c r="D211" s="279"/>
      <c r="E211" s="230"/>
      <c r="F211" s="230"/>
    </row>
    <row r="212" spans="1:256" ht="18" customHeight="1">
      <c r="A212" s="180" t="s">
        <v>522</v>
      </c>
      <c r="B212" s="219" t="s">
        <v>169</v>
      </c>
      <c r="C212" s="185"/>
      <c r="D212" s="171"/>
      <c r="E212" s="230"/>
      <c r="F212" s="230"/>
    </row>
    <row r="213" spans="1:256" ht="61.5" customHeight="1">
      <c r="A213" s="167"/>
      <c r="B213" s="190" t="s">
        <v>542</v>
      </c>
      <c r="C213" s="185"/>
      <c r="D213" s="171"/>
      <c r="E213" s="230"/>
      <c r="F213" s="230"/>
    </row>
    <row r="214" spans="1:256" ht="14.65" customHeight="1">
      <c r="A214" s="167"/>
      <c r="B214" s="184"/>
      <c r="C214" s="182" t="s">
        <v>17</v>
      </c>
      <c r="D214" s="171">
        <v>378</v>
      </c>
      <c r="E214" s="230"/>
      <c r="F214" s="230">
        <f>D214*E214</f>
        <v>0</v>
      </c>
    </row>
    <row r="215" spans="1:256" ht="14.65" customHeight="1">
      <c r="A215" s="177"/>
      <c r="B215" s="178"/>
      <c r="C215" s="185"/>
      <c r="D215" s="279"/>
      <c r="E215" s="230"/>
      <c r="F215" s="230"/>
    </row>
    <row r="216" spans="1:256" ht="14.65" customHeight="1">
      <c r="A216" s="180" t="s">
        <v>523</v>
      </c>
      <c r="B216" s="178" t="s">
        <v>171</v>
      </c>
      <c r="C216" s="185"/>
      <c r="D216" s="279"/>
      <c r="E216" s="230"/>
      <c r="F216" s="230"/>
    </row>
    <row r="217" spans="1:256" ht="90" customHeight="1">
      <c r="A217" s="167"/>
      <c r="B217" s="190" t="s">
        <v>543</v>
      </c>
      <c r="C217" s="185"/>
      <c r="D217" s="279"/>
      <c r="E217" s="230"/>
      <c r="F217" s="230"/>
    </row>
    <row r="218" spans="1:256" ht="14.65" customHeight="1">
      <c r="A218" s="167"/>
      <c r="B218" s="190" t="s">
        <v>168</v>
      </c>
      <c r="C218" s="182" t="s">
        <v>17</v>
      </c>
      <c r="D218" s="171">
        <v>378</v>
      </c>
      <c r="E218" s="230"/>
      <c r="F218" s="230">
        <f>D218*E218</f>
        <v>0</v>
      </c>
    </row>
    <row r="219" spans="1:256" ht="14.65" customHeight="1">
      <c r="A219" s="167"/>
      <c r="B219" s="190"/>
      <c r="C219" s="182"/>
      <c r="D219" s="171"/>
      <c r="E219" s="230"/>
      <c r="F219" s="230"/>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row>
    <row r="220" spans="1:256" ht="19.5" customHeight="1">
      <c r="A220" s="167" t="s">
        <v>84</v>
      </c>
      <c r="B220" s="282" t="s">
        <v>203</v>
      </c>
      <c r="C220" s="182"/>
      <c r="D220" s="171"/>
      <c r="E220" s="230"/>
      <c r="F220" s="230"/>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c r="IV220" s="5"/>
    </row>
    <row r="221" spans="1:256" ht="63.75">
      <c r="A221" s="167"/>
      <c r="B221" s="283" t="s">
        <v>524</v>
      </c>
      <c r="C221" s="182"/>
      <c r="D221" s="171"/>
      <c r="E221" s="230"/>
      <c r="F221" s="230"/>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c r="IV221" s="5"/>
    </row>
    <row r="222" spans="1:256" ht="14.65" customHeight="1">
      <c r="A222" s="167"/>
      <c r="B222" s="190"/>
      <c r="C222" s="182" t="s">
        <v>17</v>
      </c>
      <c r="D222" s="171">
        <v>280</v>
      </c>
      <c r="E222" s="230"/>
      <c r="F222" s="230">
        <f>D222*E222</f>
        <v>0</v>
      </c>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row>
    <row r="223" spans="1:256" ht="14.65" customHeight="1">
      <c r="A223" s="167"/>
      <c r="B223" s="190"/>
      <c r="C223" s="182"/>
      <c r="D223" s="171"/>
      <c r="E223" s="230"/>
      <c r="F223" s="230"/>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c r="IV223" s="5"/>
    </row>
    <row r="224" spans="1:256" ht="18.75" customHeight="1">
      <c r="A224" s="167" t="s">
        <v>85</v>
      </c>
      <c r="B224" s="284" t="s">
        <v>204</v>
      </c>
      <c r="C224" s="285"/>
      <c r="D224" s="286"/>
      <c r="E224" s="302"/>
      <c r="F224" s="302"/>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row>
    <row r="225" spans="1:256" ht="63.75">
      <c r="A225" s="167"/>
      <c r="B225" s="287" t="s">
        <v>205</v>
      </c>
      <c r="C225" s="285"/>
      <c r="D225" s="286"/>
      <c r="E225" s="302"/>
      <c r="F225" s="302"/>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row>
    <row r="226" spans="1:256" ht="14.65" customHeight="1" thickBot="1">
      <c r="A226" s="167"/>
      <c r="B226" s="288"/>
      <c r="C226" s="311" t="s">
        <v>17</v>
      </c>
      <c r="D226" s="312">
        <v>280</v>
      </c>
      <c r="E226" s="313"/>
      <c r="F226" s="313">
        <f>E226*D226</f>
        <v>0</v>
      </c>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c r="IV226" s="5"/>
    </row>
    <row r="227" spans="1:256" ht="6.75" customHeight="1" thickTop="1">
      <c r="A227" s="167"/>
      <c r="B227" s="184"/>
      <c r="C227" s="185"/>
      <c r="D227" s="171"/>
      <c r="E227" s="230"/>
      <c r="F227" s="230"/>
    </row>
    <row r="228" spans="1:256" ht="15.6" customHeight="1">
      <c r="A228" s="167"/>
      <c r="B228" s="545" t="s">
        <v>596</v>
      </c>
      <c r="C228" s="545"/>
      <c r="D228" s="545"/>
      <c r="E228" s="545"/>
      <c r="F228" s="239">
        <f>SUM(F190:F226)</f>
        <v>0</v>
      </c>
    </row>
    <row r="229" spans="1:256" ht="15.2" customHeight="1">
      <c r="A229" s="167"/>
      <c r="B229" s="173"/>
      <c r="C229" s="169"/>
      <c r="D229" s="171"/>
      <c r="E229" s="230"/>
      <c r="F229" s="300"/>
    </row>
    <row r="230" spans="1:256" ht="14.65" customHeight="1">
      <c r="A230" s="167"/>
      <c r="B230" s="173"/>
      <c r="C230" s="185"/>
      <c r="D230" s="171"/>
      <c r="E230" s="230"/>
      <c r="F230" s="230"/>
    </row>
    <row r="231" spans="1:256" ht="14.65" customHeight="1">
      <c r="A231" s="167"/>
      <c r="B231" s="315" t="s">
        <v>86</v>
      </c>
      <c r="C231" s="185"/>
      <c r="D231" s="171"/>
      <c r="E231" s="230"/>
      <c r="F231" s="230"/>
    </row>
    <row r="232" spans="1:256" ht="14.65" customHeight="1">
      <c r="A232" s="167"/>
      <c r="B232" s="184"/>
      <c r="C232" s="185"/>
      <c r="D232" s="171"/>
      <c r="E232" s="230"/>
      <c r="F232" s="230"/>
    </row>
    <row r="233" spans="1:256" ht="45.75" customHeight="1">
      <c r="A233" s="167"/>
      <c r="B233" s="293" t="s">
        <v>577</v>
      </c>
      <c r="C233" s="161"/>
      <c r="D233" s="162"/>
      <c r="E233" s="229"/>
      <c r="F233" s="229"/>
    </row>
    <row r="234" spans="1:256" ht="14.65" customHeight="1">
      <c r="A234" s="167"/>
      <c r="B234" s="184"/>
      <c r="C234" s="185"/>
      <c r="D234" s="171"/>
      <c r="E234" s="230"/>
      <c r="F234" s="230"/>
    </row>
    <row r="235" spans="1:256" ht="83.25" customHeight="1">
      <c r="A235" s="153" t="s">
        <v>548</v>
      </c>
      <c r="B235" s="156" t="s">
        <v>550</v>
      </c>
      <c r="C235" s="182"/>
      <c r="D235" s="263"/>
      <c r="E235" s="230"/>
      <c r="F235" s="230"/>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row>
    <row r="236" spans="1:256" ht="13.7" customHeight="1">
      <c r="A236" s="201"/>
      <c r="B236" s="202"/>
      <c r="C236" s="182" t="s">
        <v>17</v>
      </c>
      <c r="D236" s="171">
        <v>378</v>
      </c>
      <c r="E236" s="230"/>
      <c r="F236" s="230">
        <f>D236*E236</f>
        <v>0</v>
      </c>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row>
    <row r="237" spans="1:256" ht="13.7" customHeight="1">
      <c r="A237" s="201"/>
      <c r="B237" s="202"/>
      <c r="C237" s="182"/>
      <c r="D237" s="263"/>
      <c r="E237" s="230"/>
      <c r="F237" s="230"/>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c r="IV237" s="5"/>
    </row>
    <row r="238" spans="1:256" ht="82.5" customHeight="1">
      <c r="A238" s="153" t="s">
        <v>172</v>
      </c>
      <c r="B238" s="156" t="s">
        <v>549</v>
      </c>
      <c r="C238" s="182"/>
      <c r="D238" s="263"/>
      <c r="E238" s="230"/>
      <c r="F238" s="230"/>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row>
    <row r="239" spans="1:256" ht="13.7" customHeight="1">
      <c r="A239" s="201"/>
      <c r="B239" s="202"/>
      <c r="C239" s="182" t="s">
        <v>17</v>
      </c>
      <c r="D239" s="171">
        <v>378</v>
      </c>
      <c r="E239" s="230"/>
      <c r="F239" s="230">
        <f>D239*E239</f>
        <v>0</v>
      </c>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row>
    <row r="240" spans="1:256" ht="13.7" customHeight="1">
      <c r="A240" s="201"/>
      <c r="B240" s="202"/>
      <c r="C240" s="182"/>
      <c r="D240" s="171"/>
      <c r="E240" s="230"/>
      <c r="F240" s="230"/>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row>
    <row r="241" spans="1:256" ht="30" customHeight="1">
      <c r="A241" s="153" t="s">
        <v>206</v>
      </c>
      <c r="B241" s="202" t="s">
        <v>552</v>
      </c>
      <c r="C241" s="182"/>
      <c r="D241" s="171"/>
      <c r="E241" s="230"/>
      <c r="F241" s="230"/>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row>
    <row r="242" spans="1:256" ht="13.7" customHeight="1" thickBot="1">
      <c r="A242" s="201"/>
      <c r="B242" s="202"/>
      <c r="C242" s="305" t="s">
        <v>17</v>
      </c>
      <c r="D242" s="306">
        <v>378</v>
      </c>
      <c r="E242" s="307"/>
      <c r="F242" s="307">
        <f>D242*E242</f>
        <v>0</v>
      </c>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row>
    <row r="243" spans="1:256" ht="5.25" customHeight="1" thickTop="1">
      <c r="A243" s="201"/>
      <c r="B243" s="184"/>
      <c r="C243" s="185"/>
      <c r="D243" s="171"/>
      <c r="E243" s="230"/>
      <c r="F243" s="230"/>
    </row>
    <row r="244" spans="1:256" ht="15.6" customHeight="1">
      <c r="A244" s="167"/>
      <c r="B244" s="545" t="s">
        <v>597</v>
      </c>
      <c r="C244" s="545"/>
      <c r="D244" s="545"/>
      <c r="E244" s="545"/>
      <c r="F244" s="239">
        <f>SUM(F235:F243)</f>
        <v>0</v>
      </c>
    </row>
    <row r="245" spans="1:256" ht="15.2" customHeight="1">
      <c r="A245" s="204"/>
      <c r="B245" s="173"/>
      <c r="C245" s="179"/>
      <c r="D245" s="172"/>
      <c r="E245" s="228"/>
      <c r="F245" s="228"/>
    </row>
    <row r="246" spans="1:256" ht="14.65" customHeight="1">
      <c r="A246" s="204"/>
      <c r="B246" s="173"/>
      <c r="C246" s="179"/>
      <c r="D246" s="172"/>
      <c r="E246" s="228"/>
      <c r="F246" s="228"/>
    </row>
    <row r="247" spans="1:256" ht="30" customHeight="1">
      <c r="A247" s="167"/>
      <c r="B247" s="315" t="s">
        <v>186</v>
      </c>
      <c r="C247" s="185"/>
      <c r="D247" s="171"/>
      <c r="E247" s="230"/>
      <c r="F247" s="230"/>
    </row>
    <row r="248" spans="1:256" ht="14.65" customHeight="1">
      <c r="A248" s="167"/>
      <c r="B248" s="184"/>
      <c r="C248" s="185"/>
      <c r="D248" s="171"/>
      <c r="E248" s="230"/>
      <c r="F248" s="230"/>
    </row>
    <row r="249" spans="1:256" ht="45" customHeight="1">
      <c r="A249" s="167"/>
      <c r="B249" s="293" t="s">
        <v>582</v>
      </c>
      <c r="C249" s="161"/>
      <c r="D249" s="162"/>
      <c r="E249" s="229"/>
      <c r="F249" s="229"/>
    </row>
    <row r="250" spans="1:256" ht="13.7" customHeight="1">
      <c r="A250" s="6"/>
      <c r="B250" s="154"/>
      <c r="C250" s="6"/>
      <c r="D250" s="179"/>
      <c r="E250" s="299"/>
      <c r="F250" s="299"/>
    </row>
    <row r="251" spans="1:256" ht="13.7" customHeight="1">
      <c r="A251" s="177" t="s">
        <v>87</v>
      </c>
      <c r="B251" s="178" t="s">
        <v>173</v>
      </c>
      <c r="C251" s="179"/>
      <c r="D251" s="171"/>
      <c r="E251" s="230"/>
      <c r="F251" s="230"/>
    </row>
    <row r="252" spans="1:256" ht="113.25" customHeight="1">
      <c r="A252" s="174"/>
      <c r="B252" s="181" t="s">
        <v>551</v>
      </c>
      <c r="C252" s="179"/>
      <c r="D252" s="171"/>
      <c r="E252" s="230"/>
      <c r="F252" s="230"/>
    </row>
    <row r="253" spans="1:256" ht="13.7" customHeight="1" thickBot="1">
      <c r="A253" s="174"/>
      <c r="B253" s="202"/>
      <c r="C253" s="305" t="s">
        <v>17</v>
      </c>
      <c r="D253" s="306">
        <v>378</v>
      </c>
      <c r="E253" s="307"/>
      <c r="F253" s="307">
        <f>D253*E253</f>
        <v>0</v>
      </c>
    </row>
    <row r="254" spans="1:256" ht="5.25" customHeight="1" thickTop="1">
      <c r="A254" s="174"/>
      <c r="B254" s="202"/>
      <c r="C254" s="182"/>
      <c r="D254" s="171"/>
      <c r="E254" s="230"/>
      <c r="F254" s="230"/>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c r="IV254" s="5"/>
    </row>
    <row r="255" spans="1:256" ht="15.6" customHeight="1">
      <c r="A255" s="167"/>
      <c r="B255" s="545" t="s">
        <v>598</v>
      </c>
      <c r="C255" s="545"/>
      <c r="D255" s="545"/>
      <c r="E255" s="545"/>
      <c r="F255" s="239">
        <f>SUM(F252:F254)</f>
        <v>0</v>
      </c>
    </row>
    <row r="256" spans="1:256" ht="15.2" customHeight="1">
      <c r="A256" s="204"/>
      <c r="B256" s="173"/>
      <c r="C256" s="179"/>
      <c r="D256" s="172"/>
      <c r="E256" s="228"/>
      <c r="F256" s="228"/>
    </row>
    <row r="257" spans="1:256" ht="14.65" customHeight="1">
      <c r="A257" s="204"/>
      <c r="B257" s="173"/>
      <c r="C257" s="179"/>
      <c r="D257" s="172"/>
      <c r="E257" s="228"/>
      <c r="F257" s="228"/>
    </row>
    <row r="258" spans="1:256" ht="26.65" customHeight="1">
      <c r="A258" s="167"/>
      <c r="B258" s="315" t="s">
        <v>88</v>
      </c>
      <c r="C258" s="185"/>
      <c r="D258" s="171"/>
      <c r="E258" s="230"/>
      <c r="F258" s="230"/>
    </row>
    <row r="259" spans="1:256" ht="14.65" customHeight="1">
      <c r="A259" s="167"/>
      <c r="B259" s="173"/>
      <c r="C259" s="185"/>
      <c r="D259" s="171"/>
      <c r="E259" s="230"/>
      <c r="F259" s="230"/>
    </row>
    <row r="260" spans="1:256" ht="45.75" customHeight="1">
      <c r="A260" s="167"/>
      <c r="B260" s="293" t="s">
        <v>582</v>
      </c>
      <c r="C260" s="161"/>
      <c r="D260" s="162"/>
      <c r="E260" s="229"/>
      <c r="F260" s="229"/>
    </row>
    <row r="261" spans="1:256" ht="13.7" customHeight="1">
      <c r="A261" s="6"/>
      <c r="B261" s="154"/>
      <c r="C261" s="6"/>
      <c r="D261" s="179"/>
      <c r="E261" s="299"/>
      <c r="F261" s="299"/>
    </row>
    <row r="262" spans="1:256" ht="12.75">
      <c r="A262" s="289" t="s">
        <v>207</v>
      </c>
      <c r="B262" s="207" t="s">
        <v>181</v>
      </c>
      <c r="C262" s="179"/>
      <c r="D262" s="171"/>
      <c r="E262" s="230"/>
      <c r="F262" s="230"/>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c r="IV262" s="5"/>
    </row>
    <row r="263" spans="1:256" ht="63.75">
      <c r="A263" s="157"/>
      <c r="B263" s="261" t="s">
        <v>174</v>
      </c>
      <c r="C263" s="179"/>
      <c r="D263" s="171"/>
      <c r="E263" s="230"/>
      <c r="F263" s="230"/>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c r="IV263" s="5"/>
    </row>
    <row r="264" spans="1:256" ht="12.75">
      <c r="A264" s="6"/>
      <c r="B264" s="261"/>
      <c r="C264" s="182" t="s">
        <v>133</v>
      </c>
      <c r="D264" s="171">
        <f>20*4</f>
        <v>80</v>
      </c>
      <c r="E264" s="230"/>
      <c r="F264" s="230">
        <f>D264*E264</f>
        <v>0</v>
      </c>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c r="IV264" s="5"/>
    </row>
    <row r="265" spans="1:256" ht="12.75">
      <c r="A265" s="6"/>
      <c r="B265" s="261"/>
      <c r="C265" s="182"/>
      <c r="D265" s="171"/>
      <c r="E265" s="230"/>
      <c r="F265" s="230"/>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c r="IV265" s="5"/>
    </row>
    <row r="266" spans="1:256" ht="12.75">
      <c r="A266" s="213" t="s">
        <v>208</v>
      </c>
      <c r="B266" s="290" t="s">
        <v>182</v>
      </c>
      <c r="C266" s="179"/>
      <c r="D266" s="171"/>
      <c r="E266" s="230"/>
      <c r="F266" s="230"/>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c r="IV266" s="5"/>
    </row>
    <row r="267" spans="1:256" ht="76.5">
      <c r="A267" s="6"/>
      <c r="B267" s="261" t="s">
        <v>179</v>
      </c>
      <c r="C267" s="179"/>
      <c r="D267" s="171"/>
      <c r="E267" s="230"/>
      <c r="F267" s="230"/>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c r="IV267" s="5"/>
    </row>
    <row r="268" spans="1:256" ht="12.75">
      <c r="A268" s="6"/>
      <c r="B268" s="261" t="s">
        <v>175</v>
      </c>
      <c r="C268" s="179"/>
      <c r="D268" s="171"/>
      <c r="E268" s="230"/>
      <c r="F268" s="230"/>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c r="IV268" s="5"/>
    </row>
    <row r="269" spans="1:256" ht="12.75">
      <c r="A269" s="6"/>
      <c r="B269" s="261" t="s">
        <v>176</v>
      </c>
      <c r="C269" s="179"/>
      <c r="D269" s="171"/>
      <c r="E269" s="230"/>
      <c r="F269" s="230"/>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c r="IV269" s="5"/>
    </row>
    <row r="270" spans="1:256" ht="12.75">
      <c r="A270" s="6"/>
      <c r="B270" s="261"/>
      <c r="C270" s="182" t="s">
        <v>133</v>
      </c>
      <c r="D270" s="171">
        <v>40</v>
      </c>
      <c r="E270" s="230"/>
      <c r="F270" s="230">
        <f>D270*E270</f>
        <v>0</v>
      </c>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c r="IV270" s="5"/>
    </row>
    <row r="271" spans="1:256" ht="12.75">
      <c r="A271" s="6"/>
      <c r="B271" s="261"/>
      <c r="C271" s="182"/>
      <c r="D271" s="171"/>
      <c r="E271" s="230"/>
      <c r="F271" s="230"/>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c r="IV271" s="5"/>
    </row>
    <row r="272" spans="1:256" ht="12.75">
      <c r="A272" s="213" t="s">
        <v>209</v>
      </c>
      <c r="B272" s="290" t="s">
        <v>183</v>
      </c>
      <c r="C272" s="179"/>
      <c r="D272" s="171"/>
      <c r="E272" s="230"/>
      <c r="F272" s="230"/>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row>
    <row r="273" spans="1:256" ht="76.5">
      <c r="A273" s="213"/>
      <c r="B273" s="214" t="s">
        <v>184</v>
      </c>
      <c r="C273" s="179"/>
      <c r="D273" s="171"/>
      <c r="E273" s="230"/>
      <c r="F273" s="230"/>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c r="IV273" s="5"/>
    </row>
    <row r="274" spans="1:256" ht="12.75">
      <c r="A274" s="6"/>
      <c r="B274" s="261" t="s">
        <v>177</v>
      </c>
      <c r="C274" s="179"/>
      <c r="D274" s="171"/>
      <c r="E274" s="230"/>
      <c r="F274" s="230"/>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c r="IV274" s="5"/>
    </row>
    <row r="275" spans="1:256" ht="12.75">
      <c r="A275" s="6"/>
      <c r="B275" s="261" t="s">
        <v>178</v>
      </c>
      <c r="C275" s="182" t="s">
        <v>133</v>
      </c>
      <c r="D275" s="171">
        <f>3.7*2+3.5*2+3.8*2</f>
        <v>22</v>
      </c>
      <c r="E275" s="230"/>
      <c r="F275" s="230">
        <f>D275*E275</f>
        <v>0</v>
      </c>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c r="IV275" s="5"/>
    </row>
    <row r="276" spans="1:256" ht="12.75">
      <c r="A276" s="6"/>
      <c r="B276" s="261"/>
      <c r="C276" s="179"/>
      <c r="D276" s="171"/>
      <c r="E276" s="230"/>
      <c r="F276" s="230"/>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c r="IV276" s="5"/>
    </row>
    <row r="277" spans="1:256" ht="12.75">
      <c r="A277" s="213" t="s">
        <v>210</v>
      </c>
      <c r="B277" s="290" t="s">
        <v>185</v>
      </c>
      <c r="C277" s="179"/>
      <c r="D277" s="171"/>
      <c r="E277" s="230"/>
      <c r="F277" s="230"/>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c r="IV277" s="5"/>
    </row>
    <row r="278" spans="1:256" ht="76.5">
      <c r="A278" s="6"/>
      <c r="B278" s="261" t="s">
        <v>180</v>
      </c>
      <c r="C278" s="179"/>
      <c r="D278" s="171"/>
      <c r="E278" s="230"/>
      <c r="F278" s="230"/>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c r="IV278" s="5"/>
    </row>
    <row r="279" spans="1:256" ht="12.75">
      <c r="A279" s="6"/>
      <c r="B279" s="261"/>
      <c r="C279" s="182" t="s">
        <v>133</v>
      </c>
      <c r="D279" s="171">
        <v>80</v>
      </c>
      <c r="E279" s="230"/>
      <c r="F279" s="230">
        <f>D279*E279</f>
        <v>0</v>
      </c>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c r="IV279" s="5"/>
    </row>
    <row r="280" spans="1:256" ht="12.75">
      <c r="A280" s="6"/>
      <c r="B280" s="261"/>
      <c r="C280" s="182"/>
      <c r="D280" s="171"/>
      <c r="E280" s="230"/>
      <c r="F280" s="230"/>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c r="IV280" s="5"/>
    </row>
    <row r="281" spans="1:256" ht="38.25">
      <c r="A281" s="177" t="s">
        <v>557</v>
      </c>
      <c r="B281" s="261" t="s">
        <v>553</v>
      </c>
      <c r="C281" s="182"/>
      <c r="D281" s="171"/>
      <c r="E281" s="230"/>
      <c r="F281" s="230"/>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c r="IV281" s="5"/>
    </row>
    <row r="282" spans="1:256" ht="12.75">
      <c r="A282" s="174"/>
      <c r="B282" s="202"/>
      <c r="C282" s="182" t="s">
        <v>133</v>
      </c>
      <c r="D282" s="171">
        <v>23</v>
      </c>
      <c r="E282" s="230"/>
      <c r="F282" s="230">
        <f>D282*E282</f>
        <v>0</v>
      </c>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c r="IV282" s="5"/>
    </row>
    <row r="283" spans="1:256" ht="12.75">
      <c r="A283" s="174"/>
      <c r="B283" s="202"/>
      <c r="C283" s="182"/>
      <c r="D283" s="171"/>
      <c r="E283" s="230"/>
      <c r="F283" s="230"/>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row>
    <row r="284" spans="1:256" ht="25.5">
      <c r="A284" s="174" t="s">
        <v>558</v>
      </c>
      <c r="B284" s="202" t="s">
        <v>554</v>
      </c>
      <c r="C284" s="182"/>
      <c r="D284" s="171"/>
      <c r="E284" s="230"/>
      <c r="F284" s="230"/>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row>
    <row r="285" spans="1:256" ht="12.75">
      <c r="A285" s="174"/>
      <c r="B285" s="202"/>
      <c r="C285" s="182" t="s">
        <v>133</v>
      </c>
      <c r="D285" s="171">
        <v>22</v>
      </c>
      <c r="E285" s="230"/>
      <c r="F285" s="230">
        <f>D285*E285</f>
        <v>0</v>
      </c>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c r="IV285" s="5"/>
    </row>
    <row r="286" spans="1:256" ht="12.75">
      <c r="A286" s="174"/>
      <c r="B286" s="202"/>
      <c r="C286" s="182"/>
      <c r="D286" s="171"/>
      <c r="E286" s="230"/>
      <c r="F286" s="230"/>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c r="IV286" s="5"/>
    </row>
    <row r="287" spans="1:256" ht="38.25">
      <c r="A287" s="174" t="s">
        <v>559</v>
      </c>
      <c r="B287" s="202" t="s">
        <v>556</v>
      </c>
      <c r="C287" s="182"/>
      <c r="D287" s="171"/>
      <c r="E287" s="230"/>
      <c r="F287" s="230"/>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c r="HJ287" s="5"/>
      <c r="HK287" s="5"/>
      <c r="HL287" s="5"/>
      <c r="HM287" s="5"/>
      <c r="HN287" s="5"/>
      <c r="HO287" s="5"/>
      <c r="HP287" s="5"/>
      <c r="HQ287" s="5"/>
      <c r="HR287" s="5"/>
      <c r="HS287" s="5"/>
      <c r="HT287" s="5"/>
      <c r="HU287" s="5"/>
      <c r="HV287" s="5"/>
      <c r="HW287" s="5"/>
      <c r="HX287" s="5"/>
      <c r="HY287" s="5"/>
      <c r="HZ287" s="5"/>
      <c r="IA287" s="5"/>
      <c r="IB287" s="5"/>
      <c r="IC287" s="5"/>
      <c r="ID287" s="5"/>
      <c r="IE287" s="5"/>
      <c r="IF287" s="5"/>
      <c r="IG287" s="5"/>
      <c r="IH287" s="5"/>
      <c r="II287" s="5"/>
      <c r="IJ287" s="5"/>
      <c r="IK287" s="5"/>
      <c r="IL287" s="5"/>
      <c r="IM287" s="5"/>
      <c r="IN287" s="5"/>
      <c r="IO287" s="5"/>
      <c r="IP287" s="5"/>
      <c r="IQ287" s="5"/>
      <c r="IR287" s="5"/>
      <c r="IS287" s="5"/>
      <c r="IT287" s="5"/>
      <c r="IU287" s="5"/>
      <c r="IV287" s="5"/>
    </row>
    <row r="288" spans="1:256" ht="12.75">
      <c r="A288" s="174"/>
      <c r="B288" s="202"/>
      <c r="C288" s="182" t="s">
        <v>133</v>
      </c>
      <c r="D288" s="171">
        <v>40</v>
      </c>
      <c r="E288" s="230"/>
      <c r="F288" s="230">
        <f>D288*E288</f>
        <v>0</v>
      </c>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c r="HJ288" s="5"/>
      <c r="HK288" s="5"/>
      <c r="HL288" s="5"/>
      <c r="HM288" s="5"/>
      <c r="HN288" s="5"/>
      <c r="HO288" s="5"/>
      <c r="HP288" s="5"/>
      <c r="HQ288" s="5"/>
      <c r="HR288" s="5"/>
      <c r="HS288" s="5"/>
      <c r="HT288" s="5"/>
      <c r="HU288" s="5"/>
      <c r="HV288" s="5"/>
      <c r="HW288" s="5"/>
      <c r="HX288" s="5"/>
      <c r="HY288" s="5"/>
      <c r="HZ288" s="5"/>
      <c r="IA288" s="5"/>
      <c r="IB288" s="5"/>
      <c r="IC288" s="5"/>
      <c r="ID288" s="5"/>
      <c r="IE288" s="5"/>
      <c r="IF288" s="5"/>
      <c r="IG288" s="5"/>
      <c r="IH288" s="5"/>
      <c r="II288" s="5"/>
      <c r="IJ288" s="5"/>
      <c r="IK288" s="5"/>
      <c r="IL288" s="5"/>
      <c r="IM288" s="5"/>
      <c r="IN288" s="5"/>
      <c r="IO288" s="5"/>
      <c r="IP288" s="5"/>
      <c r="IQ288" s="5"/>
      <c r="IR288" s="5"/>
      <c r="IS288" s="5"/>
      <c r="IT288" s="5"/>
      <c r="IU288" s="5"/>
      <c r="IV288" s="5"/>
    </row>
    <row r="289" spans="1:256" ht="12.75">
      <c r="A289" s="174"/>
      <c r="B289" s="202"/>
      <c r="C289" s="182"/>
      <c r="D289" s="171"/>
      <c r="E289" s="230"/>
      <c r="F289" s="230"/>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row>
    <row r="290" spans="1:256" ht="25.5">
      <c r="A290" s="174" t="s">
        <v>560</v>
      </c>
      <c r="B290" s="202" t="s">
        <v>555</v>
      </c>
      <c r="C290" s="182"/>
      <c r="D290" s="171"/>
      <c r="E290" s="230"/>
      <c r="F290" s="230"/>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c r="ID290" s="5"/>
      <c r="IE290" s="5"/>
      <c r="IF290" s="5"/>
      <c r="IG290" s="5"/>
      <c r="IH290" s="5"/>
      <c r="II290" s="5"/>
      <c r="IJ290" s="5"/>
      <c r="IK290" s="5"/>
      <c r="IL290" s="5"/>
      <c r="IM290" s="5"/>
      <c r="IN290" s="5"/>
      <c r="IO290" s="5"/>
      <c r="IP290" s="5"/>
      <c r="IQ290" s="5"/>
      <c r="IR290" s="5"/>
      <c r="IS290" s="5"/>
      <c r="IT290" s="5"/>
      <c r="IU290" s="5"/>
      <c r="IV290" s="5"/>
    </row>
    <row r="291" spans="1:256" ht="12.75">
      <c r="A291" s="174"/>
      <c r="B291" s="202"/>
      <c r="C291" s="182" t="s">
        <v>133</v>
      </c>
      <c r="D291" s="171">
        <v>50</v>
      </c>
      <c r="E291" s="230"/>
      <c r="F291" s="230">
        <f>D291*E291</f>
        <v>0</v>
      </c>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c r="IV291" s="5"/>
    </row>
    <row r="292" spans="1:256" ht="12.75">
      <c r="A292" s="174"/>
      <c r="B292" s="202"/>
      <c r="C292" s="182"/>
      <c r="D292" s="171"/>
      <c r="E292" s="230"/>
      <c r="F292" s="230"/>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c r="HJ292" s="5"/>
      <c r="HK292" s="5"/>
      <c r="HL292" s="5"/>
      <c r="HM292" s="5"/>
      <c r="HN292" s="5"/>
      <c r="HO292" s="5"/>
      <c r="HP292" s="5"/>
      <c r="HQ292" s="5"/>
      <c r="HR292" s="5"/>
      <c r="HS292" s="5"/>
      <c r="HT292" s="5"/>
      <c r="HU292" s="5"/>
      <c r="HV292" s="5"/>
      <c r="HW292" s="5"/>
      <c r="HX292" s="5"/>
      <c r="HY292" s="5"/>
      <c r="HZ292" s="5"/>
      <c r="IA292" s="5"/>
      <c r="IB292" s="5"/>
      <c r="IC292" s="5"/>
      <c r="ID292" s="5"/>
      <c r="IE292" s="5"/>
      <c r="IF292" s="5"/>
      <c r="IG292" s="5"/>
      <c r="IH292" s="5"/>
      <c r="II292" s="5"/>
      <c r="IJ292" s="5"/>
      <c r="IK292" s="5"/>
      <c r="IL292" s="5"/>
      <c r="IM292" s="5"/>
      <c r="IN292" s="5"/>
      <c r="IO292" s="5"/>
      <c r="IP292" s="5"/>
      <c r="IQ292" s="5"/>
      <c r="IR292" s="5"/>
      <c r="IS292" s="5"/>
      <c r="IT292" s="5"/>
      <c r="IU292" s="5"/>
      <c r="IV292" s="5"/>
    </row>
    <row r="293" spans="1:256" ht="38.25">
      <c r="A293" s="174" t="s">
        <v>561</v>
      </c>
      <c r="B293" s="261" t="s">
        <v>562</v>
      </c>
      <c r="C293" s="182"/>
      <c r="D293" s="171"/>
      <c r="E293" s="230"/>
      <c r="F293" s="230"/>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c r="IV293" s="5"/>
    </row>
    <row r="294" spans="1:256" ht="12.75">
      <c r="A294" s="174"/>
      <c r="B294" s="202"/>
      <c r="C294" s="182" t="s">
        <v>133</v>
      </c>
      <c r="D294" s="171">
        <v>5</v>
      </c>
      <c r="E294" s="230"/>
      <c r="F294" s="230">
        <f>D294*E294</f>
        <v>0</v>
      </c>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c r="IV294" s="5"/>
    </row>
    <row r="295" spans="1:256" ht="12.75">
      <c r="A295" s="6"/>
      <c r="B295" s="261"/>
      <c r="C295" s="182"/>
      <c r="D295" s="171"/>
      <c r="E295" s="230"/>
      <c r="F295" s="230"/>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c r="IV295" s="5"/>
    </row>
    <row r="296" spans="1:256" ht="38.25">
      <c r="A296" s="174" t="s">
        <v>563</v>
      </c>
      <c r="B296" s="261" t="s">
        <v>564</v>
      </c>
      <c r="C296" s="182"/>
      <c r="D296" s="171"/>
      <c r="E296" s="230"/>
      <c r="F296" s="230"/>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c r="IV296" s="5"/>
    </row>
    <row r="297" spans="1:256" thickBot="1">
      <c r="A297" s="174"/>
      <c r="B297" s="202"/>
      <c r="C297" s="305" t="s">
        <v>133</v>
      </c>
      <c r="D297" s="306">
        <v>5</v>
      </c>
      <c r="E297" s="307"/>
      <c r="F297" s="307">
        <f>D297*E297</f>
        <v>0</v>
      </c>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c r="IV297" s="5"/>
    </row>
    <row r="298" spans="1:256" ht="7.5" customHeight="1" thickTop="1">
      <c r="A298" s="6"/>
      <c r="B298" s="261"/>
      <c r="C298" s="182"/>
      <c r="D298" s="171"/>
      <c r="E298" s="230"/>
      <c r="F298" s="230"/>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row>
    <row r="299" spans="1:256" ht="15.75" customHeight="1">
      <c r="A299" s="6"/>
      <c r="B299" s="545" t="s">
        <v>599</v>
      </c>
      <c r="C299" s="545"/>
      <c r="D299" s="545"/>
      <c r="E299" s="545"/>
      <c r="F299" s="250">
        <f>SUM(F262:F298)</f>
        <v>0</v>
      </c>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c r="IV299" s="5"/>
    </row>
    <row r="300" spans="1:256" ht="12.75">
      <c r="A300" s="6"/>
      <c r="B300" s="261"/>
      <c r="C300" s="182"/>
      <c r="D300" s="171"/>
      <c r="E300" s="230"/>
      <c r="F300" s="230"/>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c r="IV300" s="5"/>
    </row>
    <row r="301" spans="1:256" ht="12.75">
      <c r="A301" s="6"/>
      <c r="B301" s="261"/>
      <c r="C301" s="182"/>
      <c r="D301" s="171"/>
      <c r="E301" s="230"/>
      <c r="F301" s="230"/>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c r="HJ301" s="5"/>
      <c r="HK301" s="5"/>
      <c r="HL301" s="5"/>
      <c r="HM301" s="5"/>
      <c r="HN301" s="5"/>
      <c r="HO301" s="5"/>
      <c r="HP301" s="5"/>
      <c r="HQ301" s="5"/>
      <c r="HR301" s="5"/>
      <c r="HS301" s="5"/>
      <c r="HT301" s="5"/>
      <c r="HU301" s="5"/>
      <c r="HV301" s="5"/>
      <c r="HW301" s="5"/>
      <c r="HX301" s="5"/>
      <c r="HY301" s="5"/>
      <c r="HZ301" s="5"/>
      <c r="IA301" s="5"/>
      <c r="IB301" s="5"/>
      <c r="IC301" s="5"/>
      <c r="ID301" s="5"/>
      <c r="IE301" s="5"/>
      <c r="IF301" s="5"/>
      <c r="IG301" s="5"/>
      <c r="IH301" s="5"/>
      <c r="II301" s="5"/>
      <c r="IJ301" s="5"/>
      <c r="IK301" s="5"/>
      <c r="IL301" s="5"/>
      <c r="IM301" s="5"/>
      <c r="IN301" s="5"/>
      <c r="IO301" s="5"/>
      <c r="IP301" s="5"/>
      <c r="IQ301" s="5"/>
      <c r="IR301" s="5"/>
      <c r="IS301" s="5"/>
      <c r="IT301" s="5"/>
      <c r="IU301" s="5"/>
      <c r="IV301" s="5"/>
    </row>
    <row r="302" spans="1:256" ht="14.65" customHeight="1">
      <c r="A302" s="204"/>
      <c r="B302" s="173"/>
      <c r="C302" s="179"/>
      <c r="D302" s="172"/>
      <c r="E302" s="228"/>
      <c r="F302" s="228"/>
    </row>
    <row r="303" spans="1:256" ht="14.65" customHeight="1">
      <c r="A303" s="204"/>
      <c r="B303" s="173"/>
      <c r="C303" s="179"/>
      <c r="D303" s="172"/>
      <c r="E303" s="228"/>
      <c r="F303" s="228"/>
    </row>
    <row r="304" spans="1:256" ht="14.65" customHeight="1">
      <c r="A304" s="204"/>
      <c r="B304" s="173"/>
      <c r="C304" s="179"/>
      <c r="D304" s="172"/>
      <c r="E304" s="228"/>
      <c r="F304" s="228"/>
    </row>
    <row r="305" spans="1:6" ht="14.65" customHeight="1">
      <c r="A305" s="204"/>
      <c r="B305" s="173"/>
      <c r="C305" s="179"/>
      <c r="D305" s="172"/>
      <c r="E305" s="228"/>
      <c r="F305" s="228"/>
    </row>
    <row r="306" spans="1:6" ht="14.65" customHeight="1" thickBot="1">
      <c r="A306" s="204"/>
      <c r="B306" s="316" t="s">
        <v>89</v>
      </c>
      <c r="C306" s="179"/>
      <c r="D306" s="172"/>
      <c r="E306" s="228"/>
      <c r="F306" s="228"/>
    </row>
    <row r="307" spans="1:6" ht="14.65" customHeight="1" thickTop="1">
      <c r="A307" s="204"/>
      <c r="B307" s="184"/>
      <c r="C307" s="179"/>
      <c r="D307" s="172"/>
      <c r="E307" s="228"/>
      <c r="F307" s="228"/>
    </row>
    <row r="308" spans="1:6" ht="14.65" customHeight="1">
      <c r="A308" s="291" t="s">
        <v>90</v>
      </c>
      <c r="B308" s="190" t="s">
        <v>91</v>
      </c>
      <c r="C308" s="179"/>
      <c r="D308" s="172"/>
      <c r="E308" s="228"/>
      <c r="F308" s="228">
        <f>F17</f>
        <v>0</v>
      </c>
    </row>
    <row r="309" spans="1:6" ht="13.7" customHeight="1">
      <c r="A309" s="216" t="s">
        <v>92</v>
      </c>
      <c r="B309" s="190" t="s">
        <v>93</v>
      </c>
      <c r="C309" s="179"/>
      <c r="D309" s="171"/>
      <c r="E309" s="230"/>
      <c r="F309" s="230">
        <f>F71</f>
        <v>0</v>
      </c>
    </row>
    <row r="310" spans="1:6" ht="13.7" customHeight="1">
      <c r="A310" s="216" t="s">
        <v>94</v>
      </c>
      <c r="B310" s="190" t="s">
        <v>95</v>
      </c>
      <c r="C310" s="179"/>
      <c r="D310" s="171"/>
      <c r="E310" s="230"/>
      <c r="F310" s="230">
        <f>F131</f>
        <v>0</v>
      </c>
    </row>
    <row r="311" spans="1:6" ht="13.7" customHeight="1">
      <c r="A311" s="216" t="s">
        <v>96</v>
      </c>
      <c r="B311" s="190" t="s">
        <v>97</v>
      </c>
      <c r="C311" s="179"/>
      <c r="D311" s="171"/>
      <c r="E311" s="230"/>
      <c r="F311" s="230">
        <f>F182</f>
        <v>0</v>
      </c>
    </row>
    <row r="312" spans="1:6" ht="13.7" customHeight="1">
      <c r="A312" s="216" t="s">
        <v>98</v>
      </c>
      <c r="B312" s="190" t="s">
        <v>99</v>
      </c>
      <c r="C312" s="179"/>
      <c r="D312" s="171"/>
      <c r="E312" s="230"/>
      <c r="F312" s="230">
        <f>F228</f>
        <v>0</v>
      </c>
    </row>
    <row r="313" spans="1:6" ht="13.7" customHeight="1">
      <c r="A313" s="216" t="s">
        <v>100</v>
      </c>
      <c r="B313" s="190" t="s">
        <v>101</v>
      </c>
      <c r="C313" s="179"/>
      <c r="D313" s="171"/>
      <c r="E313" s="230"/>
      <c r="F313" s="230">
        <f>F244</f>
        <v>0</v>
      </c>
    </row>
    <row r="314" spans="1:6" ht="13.7" customHeight="1">
      <c r="A314" s="216" t="s">
        <v>102</v>
      </c>
      <c r="B314" s="190" t="s">
        <v>103</v>
      </c>
      <c r="C314" s="179"/>
      <c r="D314" s="171"/>
      <c r="E314" s="230"/>
      <c r="F314" s="230">
        <f>F255</f>
        <v>0</v>
      </c>
    </row>
    <row r="315" spans="1:6" ht="13.5" customHeight="1" thickBot="1">
      <c r="A315" s="216" t="s">
        <v>104</v>
      </c>
      <c r="B315" s="190" t="s">
        <v>105</v>
      </c>
      <c r="C315" s="314"/>
      <c r="D315" s="306"/>
      <c r="E315" s="307"/>
      <c r="F315" s="307">
        <f>F299</f>
        <v>0</v>
      </c>
    </row>
    <row r="316" spans="1:6" ht="14.1" customHeight="1" thickTop="1">
      <c r="A316" s="205"/>
      <c r="B316" s="202"/>
      <c r="C316" s="179"/>
      <c r="D316" s="171"/>
      <c r="E316" s="230"/>
      <c r="F316" s="230"/>
    </row>
    <row r="317" spans="1:6" ht="15.6" customHeight="1">
      <c r="A317" s="167"/>
      <c r="B317" s="545" t="s">
        <v>600</v>
      </c>
      <c r="C317" s="545"/>
      <c r="D317" s="545"/>
      <c r="E317" s="545"/>
      <c r="F317" s="239">
        <f>SUM(F308:F316)</f>
        <v>0</v>
      </c>
    </row>
  </sheetData>
  <mergeCells count="11">
    <mergeCell ref="B299:E299"/>
    <mergeCell ref="B317:E317"/>
    <mergeCell ref="A1:F1"/>
    <mergeCell ref="B6:F6"/>
    <mergeCell ref="B17:E17"/>
    <mergeCell ref="B71:E71"/>
    <mergeCell ref="B131:E131"/>
    <mergeCell ref="B182:E182"/>
    <mergeCell ref="B228:E228"/>
    <mergeCell ref="B244:E244"/>
    <mergeCell ref="B255:E255"/>
  </mergeCells>
  <pageMargins left="0.94488188976377963" right="0.74803149606299213" top="0.98425196850393704" bottom="0.98425196850393704" header="0.51181102362204722" footer="0.51181102362204722"/>
  <pageSetup scale="80" orientation="portrait" r:id="rId1"/>
  <headerFooter>
    <oddHeader xml:space="preserve">&amp;LDJEČJI VRTIĆ IVANIĆ-GRAD
REKONSTRUKCIJA I DOGRADNJA </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36"/>
  <sheetViews>
    <sheetView showGridLines="0" view="pageBreakPreview" topLeftCell="A113" zoomScaleNormal="100" zoomScaleSheetLayoutView="100" workbookViewId="0">
      <selection activeCell="J118" sqref="J118"/>
    </sheetView>
  </sheetViews>
  <sheetFormatPr defaultColWidth="8.85546875" defaultRowHeight="13.5" customHeight="1"/>
  <cols>
    <col min="1" max="1" width="6.5703125" style="157" customWidth="1"/>
    <col min="2" max="2" width="57.85546875" style="157" customWidth="1"/>
    <col min="3" max="3" width="8.85546875" style="157" customWidth="1"/>
    <col min="4" max="4" width="8.28515625" style="157" customWidth="1"/>
    <col min="5" max="5" width="9.85546875" style="242" customWidth="1"/>
    <col min="6" max="6" width="15.7109375" style="242" customWidth="1"/>
    <col min="7" max="256" width="8.85546875" style="4" customWidth="1"/>
  </cols>
  <sheetData>
    <row r="1" spans="1:256" ht="34.5" customHeight="1">
      <c r="A1" s="553" t="s">
        <v>331</v>
      </c>
      <c r="B1" s="554"/>
      <c r="C1" s="554"/>
      <c r="D1" s="554"/>
      <c r="E1" s="554"/>
      <c r="F1" s="555"/>
    </row>
    <row r="2" spans="1:256" ht="27" customHeight="1">
      <c r="A2" s="159" t="s">
        <v>0</v>
      </c>
      <c r="B2" s="217" t="s">
        <v>1</v>
      </c>
      <c r="C2" s="160" t="s">
        <v>2</v>
      </c>
      <c r="D2" s="160" t="s">
        <v>3</v>
      </c>
      <c r="E2" s="243" t="s">
        <v>4</v>
      </c>
      <c r="F2" s="226" t="s">
        <v>5</v>
      </c>
    </row>
    <row r="3" spans="1:256" ht="14.65" customHeight="1">
      <c r="A3" s="163"/>
      <c r="B3" s="164"/>
      <c r="C3" s="165"/>
      <c r="D3" s="166"/>
      <c r="E3" s="244"/>
      <c r="F3" s="227"/>
    </row>
    <row r="4" spans="1:256" ht="14.65" customHeight="1">
      <c r="A4" s="167"/>
      <c r="B4" s="168" t="s">
        <v>107</v>
      </c>
      <c r="C4" s="169"/>
      <c r="D4" s="170"/>
      <c r="E4" s="230"/>
      <c r="F4" s="228"/>
    </row>
    <row r="5" spans="1:256" ht="14.65" customHeight="1">
      <c r="A5" s="167"/>
      <c r="B5" s="173"/>
      <c r="C5" s="169"/>
      <c r="D5" s="170"/>
      <c r="E5" s="230"/>
      <c r="F5" s="228"/>
    </row>
    <row r="6" spans="1:256" ht="50.25" customHeight="1">
      <c r="A6" s="174"/>
      <c r="B6" s="196" t="s">
        <v>577</v>
      </c>
      <c r="C6" s="161"/>
      <c r="D6" s="162"/>
      <c r="E6" s="229"/>
      <c r="F6" s="229"/>
    </row>
    <row r="7" spans="1:256" ht="13.7" customHeight="1">
      <c r="A7" s="6"/>
      <c r="B7" s="175"/>
      <c r="C7" s="176"/>
      <c r="D7" s="170"/>
      <c r="E7" s="230"/>
      <c r="F7" s="230"/>
    </row>
    <row r="8" spans="1:256" ht="13.7" customHeight="1">
      <c r="A8" s="177" t="s">
        <v>108</v>
      </c>
      <c r="B8" s="178" t="s">
        <v>109</v>
      </c>
      <c r="C8" s="179"/>
      <c r="D8" s="170"/>
      <c r="E8" s="230"/>
      <c r="F8" s="230"/>
    </row>
    <row r="9" spans="1:256" ht="261.75" customHeight="1">
      <c r="A9" s="174"/>
      <c r="B9" s="196" t="s">
        <v>485</v>
      </c>
      <c r="C9" s="179"/>
      <c r="D9" s="170"/>
      <c r="E9" s="230"/>
      <c r="F9" s="230"/>
    </row>
    <row r="10" spans="1:256" ht="171.75" customHeight="1">
      <c r="A10" s="174"/>
      <c r="B10" s="196" t="s">
        <v>486</v>
      </c>
      <c r="C10" s="179"/>
      <c r="D10" s="170"/>
      <c r="E10" s="230"/>
      <c r="F10" s="230"/>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13.7" customHeight="1">
      <c r="A11" s="6"/>
      <c r="B11" s="181" t="s">
        <v>187</v>
      </c>
      <c r="C11" s="182" t="s">
        <v>17</v>
      </c>
      <c r="D11" s="171">
        <v>236</v>
      </c>
      <c r="E11" s="230"/>
      <c r="F11" s="230">
        <f>D11*E11</f>
        <v>0</v>
      </c>
    </row>
    <row r="12" spans="1:256" ht="13.7" customHeight="1">
      <c r="A12" s="6"/>
      <c r="B12" s="181"/>
      <c r="C12" s="182"/>
      <c r="D12" s="171"/>
      <c r="E12" s="230"/>
      <c r="F12" s="230"/>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3.7" customHeight="1">
      <c r="A13" s="177" t="s">
        <v>108</v>
      </c>
      <c r="B13" s="178" t="s">
        <v>483</v>
      </c>
      <c r="C13" s="179"/>
      <c r="D13" s="170"/>
      <c r="E13" s="230"/>
      <c r="F13" s="230"/>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88.25" customHeight="1">
      <c r="A14" s="174"/>
      <c r="B14" s="196" t="s">
        <v>487</v>
      </c>
      <c r="C14" s="179"/>
      <c r="D14" s="170"/>
      <c r="E14" s="230"/>
      <c r="F14" s="230"/>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3.7" customHeight="1">
      <c r="A15" s="6"/>
      <c r="B15" s="181" t="s">
        <v>484</v>
      </c>
      <c r="C15" s="223" t="s">
        <v>17</v>
      </c>
      <c r="D15" s="224">
        <f>82*0.2</f>
        <v>16.400000000000002</v>
      </c>
      <c r="E15" s="231"/>
      <c r="F15" s="231">
        <f>D15*E15</f>
        <v>0</v>
      </c>
    </row>
    <row r="16" spans="1:256" ht="15.2" customHeight="1">
      <c r="A16" s="6"/>
      <c r="B16" s="218"/>
      <c r="C16" s="183"/>
      <c r="D16" s="170"/>
      <c r="E16" s="230"/>
      <c r="F16" s="232"/>
    </row>
    <row r="17" spans="1:256" ht="15.6" customHeight="1">
      <c r="A17" s="167"/>
      <c r="B17" s="551" t="s">
        <v>110</v>
      </c>
      <c r="C17" s="551"/>
      <c r="D17" s="551"/>
      <c r="E17" s="551"/>
      <c r="F17" s="239">
        <f>SUM(F10:F16)</f>
        <v>0</v>
      </c>
    </row>
    <row r="18" spans="1:256" ht="15.2" customHeight="1">
      <c r="A18" s="167"/>
      <c r="B18" s="173"/>
      <c r="C18" s="169"/>
      <c r="D18" s="170"/>
      <c r="E18" s="230"/>
      <c r="F18" s="228"/>
    </row>
    <row r="19" spans="1:256" ht="14.65" customHeight="1">
      <c r="A19" s="167"/>
      <c r="B19" s="184"/>
      <c r="C19" s="185"/>
      <c r="D19" s="170"/>
      <c r="E19" s="230"/>
      <c r="F19" s="230"/>
    </row>
    <row r="20" spans="1:256" ht="14.65" customHeight="1">
      <c r="A20" s="167"/>
      <c r="B20" s="168" t="s">
        <v>504</v>
      </c>
      <c r="C20" s="185"/>
      <c r="D20" s="170"/>
      <c r="E20" s="230"/>
      <c r="F20" s="230"/>
    </row>
    <row r="21" spans="1:256" ht="14.65" customHeight="1">
      <c r="A21" s="167"/>
      <c r="B21" s="173"/>
      <c r="C21" s="185"/>
      <c r="D21" s="170"/>
      <c r="E21" s="230"/>
      <c r="F21" s="230"/>
    </row>
    <row r="22" spans="1:256" ht="100.5" customHeight="1">
      <c r="A22" s="174"/>
      <c r="B22" s="196" t="s">
        <v>111</v>
      </c>
      <c r="C22" s="161"/>
      <c r="D22" s="162"/>
      <c r="E22" s="229"/>
      <c r="F22" s="229"/>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3.7" customHeight="1">
      <c r="A23" s="6"/>
      <c r="B23" s="154"/>
      <c r="C23" s="6"/>
      <c r="D23" s="186"/>
      <c r="E23" s="233"/>
      <c r="F23" s="233"/>
    </row>
    <row r="24" spans="1:256" ht="13.7" customHeight="1">
      <c r="A24" s="177" t="s">
        <v>112</v>
      </c>
      <c r="B24" s="219" t="s">
        <v>188</v>
      </c>
      <c r="C24" s="179"/>
      <c r="D24" s="170"/>
      <c r="E24" s="230"/>
      <c r="F24" s="230"/>
    </row>
    <row r="25" spans="1:256" ht="158.25" customHeight="1">
      <c r="A25" s="174"/>
      <c r="B25" s="196" t="s">
        <v>509</v>
      </c>
      <c r="C25" s="187"/>
      <c r="D25" s="188"/>
      <c r="E25" s="245"/>
      <c r="F25" s="230"/>
    </row>
    <row r="26" spans="1:256" ht="13.7" customHeight="1">
      <c r="A26" s="174"/>
      <c r="B26" s="190" t="s">
        <v>488</v>
      </c>
      <c r="C26" s="191" t="s">
        <v>12</v>
      </c>
      <c r="D26" s="192">
        <v>4</v>
      </c>
      <c r="E26" s="234"/>
      <c r="F26" s="234">
        <f t="shared" ref="F26:F32" si="0">D26*E26</f>
        <v>0</v>
      </c>
    </row>
    <row r="27" spans="1:256" ht="13.7" customHeight="1">
      <c r="A27" s="174"/>
      <c r="B27" s="190" t="s">
        <v>489</v>
      </c>
      <c r="C27" s="191" t="s">
        <v>12</v>
      </c>
      <c r="D27" s="192">
        <v>1</v>
      </c>
      <c r="E27" s="234"/>
      <c r="F27" s="234">
        <f t="shared" si="0"/>
        <v>0</v>
      </c>
    </row>
    <row r="28" spans="1:256" ht="13.7" customHeight="1">
      <c r="A28" s="174"/>
      <c r="B28" s="190" t="s">
        <v>189</v>
      </c>
      <c r="C28" s="191" t="s">
        <v>12</v>
      </c>
      <c r="D28" s="192">
        <v>1</v>
      </c>
      <c r="E28" s="234"/>
      <c r="F28" s="234">
        <f t="shared" si="0"/>
        <v>0</v>
      </c>
    </row>
    <row r="29" spans="1:256" ht="13.7" customHeight="1">
      <c r="A29" s="174"/>
      <c r="B29" s="190" t="s">
        <v>190</v>
      </c>
      <c r="C29" s="191" t="s">
        <v>12</v>
      </c>
      <c r="D29" s="192">
        <v>2</v>
      </c>
      <c r="E29" s="234"/>
      <c r="F29" s="234">
        <f t="shared" si="0"/>
        <v>0</v>
      </c>
    </row>
    <row r="30" spans="1:256" ht="13.7" customHeight="1">
      <c r="A30" s="174"/>
      <c r="B30" s="190" t="s">
        <v>191</v>
      </c>
      <c r="C30" s="191" t="s">
        <v>12</v>
      </c>
      <c r="D30" s="192">
        <v>1</v>
      </c>
      <c r="E30" s="234"/>
      <c r="F30" s="234">
        <f t="shared" si="0"/>
        <v>0</v>
      </c>
    </row>
    <row r="31" spans="1:256" ht="13.7" customHeight="1">
      <c r="A31" s="174"/>
      <c r="B31" s="181" t="s">
        <v>192</v>
      </c>
      <c r="C31" s="191" t="s">
        <v>12</v>
      </c>
      <c r="D31" s="192">
        <v>2</v>
      </c>
      <c r="E31" s="234"/>
      <c r="F31" s="234">
        <f t="shared" si="0"/>
        <v>0</v>
      </c>
    </row>
    <row r="32" spans="1:256" ht="13.7" customHeight="1">
      <c r="A32" s="174"/>
      <c r="B32" s="190" t="s">
        <v>193</v>
      </c>
      <c r="C32" s="191" t="s">
        <v>12</v>
      </c>
      <c r="D32" s="192">
        <v>4</v>
      </c>
      <c r="E32" s="234"/>
      <c r="F32" s="234">
        <f t="shared" si="0"/>
        <v>0</v>
      </c>
    </row>
    <row r="33" spans="1:256" ht="13.7" customHeight="1">
      <c r="A33" s="174"/>
      <c r="B33" s="193"/>
      <c r="C33" s="194"/>
      <c r="D33" s="189"/>
      <c r="E33" s="245"/>
      <c r="F33" s="230"/>
    </row>
    <row r="34" spans="1:256" ht="18" customHeight="1">
      <c r="A34" s="195" t="s">
        <v>505</v>
      </c>
      <c r="B34" s="196" t="s">
        <v>506</v>
      </c>
      <c r="C34" s="194"/>
      <c r="D34" s="189"/>
      <c r="E34" s="245"/>
      <c r="F34" s="230"/>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123" customHeight="1">
      <c r="B35" s="196" t="s">
        <v>510</v>
      </c>
      <c r="C35" s="194"/>
      <c r="D35" s="189"/>
      <c r="E35" s="245"/>
      <c r="F35" s="230"/>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3.7" customHeight="1">
      <c r="A36" s="174"/>
      <c r="B36" s="193"/>
      <c r="C36" s="191" t="s">
        <v>12</v>
      </c>
      <c r="D36" s="192">
        <v>1</v>
      </c>
      <c r="E36" s="234"/>
      <c r="F36" s="234">
        <f t="shared" ref="F36" si="1">D36*E36</f>
        <v>0</v>
      </c>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13.7" customHeight="1">
      <c r="A37" s="174"/>
      <c r="B37" s="193"/>
      <c r="C37" s="194"/>
      <c r="D37" s="189"/>
      <c r="E37" s="245"/>
      <c r="F37" s="230"/>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16.5" customHeight="1">
      <c r="A38" s="195" t="s">
        <v>507</v>
      </c>
      <c r="B38" s="196" t="s">
        <v>508</v>
      </c>
      <c r="C38" s="194"/>
      <c r="D38" s="189"/>
      <c r="E38" s="245"/>
      <c r="F38" s="230"/>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81.75" customHeight="1">
      <c r="B39" s="196" t="s">
        <v>586</v>
      </c>
      <c r="C39" s="194"/>
      <c r="D39" s="189"/>
      <c r="E39" s="245"/>
      <c r="F39" s="230"/>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2.75">
      <c r="A40" s="174"/>
      <c r="B40" s="193"/>
      <c r="C40" s="191" t="s">
        <v>12</v>
      </c>
      <c r="D40" s="192">
        <v>1</v>
      </c>
      <c r="E40" s="234"/>
      <c r="F40" s="234">
        <f t="shared" ref="F40" si="2">D40*E40</f>
        <v>0</v>
      </c>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2.75">
      <c r="A41" s="174"/>
      <c r="B41" s="193"/>
      <c r="C41" s="191"/>
      <c r="D41" s="192"/>
      <c r="E41" s="234"/>
      <c r="F41" s="234"/>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4.25" customHeight="1">
      <c r="A42" s="195" t="s">
        <v>511</v>
      </c>
      <c r="B42" s="196" t="s">
        <v>565</v>
      </c>
      <c r="C42" s="194"/>
      <c r="D42" s="189"/>
      <c r="E42" s="245"/>
      <c r="F42" s="230"/>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93" customHeight="1">
      <c r="B43" s="196" t="s">
        <v>585</v>
      </c>
      <c r="C43" s="194"/>
      <c r="D43" s="189"/>
      <c r="E43" s="245"/>
      <c r="F43" s="230"/>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12.75">
      <c r="A44" s="174"/>
      <c r="B44" s="193"/>
      <c r="C44" s="191" t="s">
        <v>12</v>
      </c>
      <c r="D44" s="192">
        <v>1</v>
      </c>
      <c r="E44" s="234"/>
      <c r="F44" s="234">
        <f t="shared" ref="F44" si="3">D44*E44</f>
        <v>0</v>
      </c>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12.75">
      <c r="A45" s="174"/>
      <c r="B45" s="193"/>
      <c r="C45" s="191"/>
      <c r="D45" s="192"/>
      <c r="E45" s="234"/>
      <c r="F45" s="234"/>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12.75">
      <c r="A46" s="195" t="s">
        <v>513</v>
      </c>
      <c r="B46" s="196" t="s">
        <v>515</v>
      </c>
      <c r="C46" s="194"/>
      <c r="D46" s="189"/>
      <c r="E46" s="245"/>
      <c r="F46" s="230"/>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19.25" customHeight="1">
      <c r="B47" s="196" t="s">
        <v>514</v>
      </c>
      <c r="C47" s="194"/>
      <c r="D47" s="189"/>
      <c r="E47" s="245"/>
      <c r="F47" s="230"/>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ht="12.75">
      <c r="A48" s="174"/>
      <c r="B48" s="193"/>
      <c r="C48" s="191" t="s">
        <v>12</v>
      </c>
      <c r="D48" s="192">
        <v>2</v>
      </c>
      <c r="E48" s="234"/>
      <c r="F48" s="234">
        <f t="shared" ref="F48" si="4">D48*E48</f>
        <v>0</v>
      </c>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ht="12.75">
      <c r="A49" s="174"/>
      <c r="B49" s="193"/>
      <c r="C49" s="191"/>
      <c r="D49" s="192"/>
      <c r="E49" s="234"/>
      <c r="F49" s="234"/>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ht="12.75">
      <c r="A50" s="195" t="s">
        <v>512</v>
      </c>
      <c r="B50" s="196" t="s">
        <v>516</v>
      </c>
      <c r="C50" s="194"/>
      <c r="D50" s="189"/>
      <c r="E50" s="245"/>
      <c r="F50" s="230"/>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ht="123" customHeight="1">
      <c r="B51" s="196" t="s">
        <v>517</v>
      </c>
      <c r="C51" s="194"/>
      <c r="D51" s="189"/>
      <c r="E51" s="245"/>
      <c r="F51" s="230"/>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ht="12.75">
      <c r="B52" s="196"/>
      <c r="C52" s="191" t="s">
        <v>12</v>
      </c>
      <c r="D52" s="192">
        <v>2</v>
      </c>
      <c r="E52" s="234"/>
      <c r="F52" s="234">
        <f t="shared" ref="F52" si="5">D52*E52</f>
        <v>0</v>
      </c>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ht="12.75">
      <c r="B53" s="196"/>
      <c r="C53" s="191"/>
      <c r="D53" s="192"/>
      <c r="E53" s="234"/>
      <c r="F53" s="234"/>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ht="4.5" customHeight="1">
      <c r="B54" s="196"/>
      <c r="C54" s="194"/>
      <c r="D54" s="189"/>
      <c r="E54" s="245"/>
      <c r="F54" s="230"/>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ht="15.6" customHeight="1">
      <c r="A55" s="167"/>
      <c r="B55" s="551" t="s">
        <v>583</v>
      </c>
      <c r="C55" s="551"/>
      <c r="D55" s="551"/>
      <c r="E55" s="551"/>
      <c r="F55" s="239">
        <f>SUM(F25:F54)</f>
        <v>0</v>
      </c>
    </row>
    <row r="56" spans="1:256" ht="15.2" customHeight="1">
      <c r="A56" s="167"/>
      <c r="B56" s="173"/>
      <c r="C56" s="169"/>
      <c r="D56" s="170"/>
      <c r="E56" s="230"/>
      <c r="F56" s="230"/>
    </row>
    <row r="57" spans="1:256" ht="14.65" customHeight="1">
      <c r="A57" s="167"/>
      <c r="B57" s="173"/>
      <c r="C57" s="169"/>
      <c r="D57" s="170"/>
      <c r="E57" s="230"/>
      <c r="F57" s="230"/>
    </row>
    <row r="58" spans="1:256" ht="26.65" customHeight="1">
      <c r="A58" s="6"/>
      <c r="B58" s="168" t="s">
        <v>211</v>
      </c>
      <c r="C58" s="6"/>
      <c r="D58" s="170"/>
      <c r="E58" s="233"/>
      <c r="F58" s="233"/>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ht="13.7" customHeight="1">
      <c r="A59" s="6"/>
      <c r="B59" s="154"/>
      <c r="C59" s="6"/>
      <c r="D59" s="170"/>
      <c r="E59" s="233"/>
      <c r="F59" s="233"/>
    </row>
    <row r="60" spans="1:256" ht="71.25" customHeight="1">
      <c r="A60" s="6"/>
      <c r="B60" s="193" t="s">
        <v>114</v>
      </c>
      <c r="C60" s="161"/>
      <c r="D60" s="197"/>
      <c r="E60" s="235"/>
      <c r="F60" s="23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ht="13.7" customHeight="1">
      <c r="A61" s="6"/>
      <c r="B61" s="154"/>
      <c r="C61" s="6"/>
      <c r="D61" s="170"/>
      <c r="E61" s="233"/>
      <c r="F61" s="233"/>
    </row>
    <row r="62" spans="1:256" ht="13.7" customHeight="1">
      <c r="A62" s="6"/>
      <c r="B62" s="154"/>
      <c r="C62" s="6"/>
      <c r="D62" s="198"/>
      <c r="E62" s="233"/>
      <c r="F62" s="233"/>
    </row>
    <row r="63" spans="1:256" ht="13.7" customHeight="1">
      <c r="A63" s="199" t="s">
        <v>113</v>
      </c>
      <c r="B63" s="200" t="s">
        <v>194</v>
      </c>
      <c r="C63" s="6"/>
      <c r="D63" s="198"/>
      <c r="E63" s="233"/>
      <c r="F63" s="233"/>
    </row>
    <row r="64" spans="1:256" ht="133.5" customHeight="1">
      <c r="A64" s="6"/>
      <c r="B64" s="193" t="s">
        <v>568</v>
      </c>
      <c r="C64" s="6"/>
      <c r="D64" s="198"/>
      <c r="E64" s="233"/>
      <c r="F64" s="233"/>
    </row>
    <row r="65" spans="1:256" ht="13.7" customHeight="1">
      <c r="A65" s="6"/>
      <c r="B65" s="154"/>
      <c r="C65" s="194" t="s">
        <v>17</v>
      </c>
      <c r="D65" s="171">
        <v>88</v>
      </c>
      <c r="E65" s="233"/>
      <c r="F65" s="233">
        <f>D65*E65</f>
        <v>0</v>
      </c>
    </row>
    <row r="66" spans="1:256" ht="13.7" customHeight="1">
      <c r="A66" s="6"/>
      <c r="B66" s="154"/>
      <c r="C66" s="194"/>
      <c r="D66" s="171"/>
      <c r="E66" s="233"/>
      <c r="F66" s="233"/>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ht="122.25" customHeight="1">
      <c r="A67" s="201" t="s">
        <v>566</v>
      </c>
      <c r="B67" s="214" t="s">
        <v>588</v>
      </c>
      <c r="C67" s="194"/>
      <c r="D67" s="171"/>
      <c r="E67" s="233"/>
      <c r="F67" s="233"/>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ht="13.7" customHeight="1">
      <c r="A68" s="6"/>
      <c r="B68" s="154"/>
      <c r="C68" s="194" t="s">
        <v>17</v>
      </c>
      <c r="D68" s="171">
        <v>30</v>
      </c>
      <c r="E68" s="233"/>
      <c r="F68" s="233">
        <f>D68*E68</f>
        <v>0</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ht="13.7" customHeight="1">
      <c r="A69" s="6"/>
      <c r="B69" s="154"/>
      <c r="C69" s="194"/>
      <c r="D69" s="171"/>
      <c r="E69" s="233"/>
      <c r="F69" s="233"/>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ht="123.75" customHeight="1">
      <c r="A70" s="201" t="s">
        <v>567</v>
      </c>
      <c r="B70" s="214" t="s">
        <v>587</v>
      </c>
      <c r="C70" s="194"/>
      <c r="D70" s="171"/>
      <c r="E70" s="233"/>
      <c r="F70" s="233"/>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ht="12.75">
      <c r="A71" s="6"/>
      <c r="B71" s="154"/>
      <c r="C71" s="225" t="s">
        <v>17</v>
      </c>
      <c r="D71" s="224">
        <v>30</v>
      </c>
      <c r="E71" s="236"/>
      <c r="F71" s="236">
        <f>D71*E71</f>
        <v>0</v>
      </c>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ht="14.1" customHeight="1">
      <c r="A72" s="6"/>
      <c r="B72" s="154"/>
      <c r="C72" s="6"/>
      <c r="D72" s="170"/>
      <c r="E72" s="233"/>
      <c r="F72" s="233"/>
    </row>
    <row r="73" spans="1:256" ht="27.6" customHeight="1">
      <c r="A73" s="6"/>
      <c r="B73" s="551" t="s">
        <v>584</v>
      </c>
      <c r="C73" s="551"/>
      <c r="D73" s="551"/>
      <c r="E73" s="551"/>
      <c r="F73" s="250">
        <f>SUM(F63:F72)</f>
        <v>0</v>
      </c>
    </row>
    <row r="74" spans="1:256" ht="14.1" customHeight="1">
      <c r="A74" s="6"/>
      <c r="B74" s="154"/>
      <c r="C74" s="6"/>
      <c r="D74" s="170"/>
      <c r="E74" s="233"/>
      <c r="F74" s="233"/>
    </row>
    <row r="75" spans="1:256" ht="13.7" customHeight="1">
      <c r="A75" s="6"/>
      <c r="B75" s="154"/>
      <c r="C75" s="6"/>
      <c r="D75" s="170"/>
      <c r="E75" s="233"/>
      <c r="F75" s="233"/>
    </row>
    <row r="76" spans="1:256" ht="14.65" customHeight="1">
      <c r="A76" s="167"/>
      <c r="B76" s="168" t="s">
        <v>212</v>
      </c>
      <c r="C76" s="185"/>
      <c r="D76" s="170"/>
      <c r="E76" s="230"/>
      <c r="F76" s="230"/>
    </row>
    <row r="77" spans="1:256" ht="14.65" customHeight="1">
      <c r="A77" s="167"/>
      <c r="B77" s="173"/>
      <c r="C77" s="185"/>
      <c r="D77" s="170"/>
      <c r="E77" s="230"/>
      <c r="F77" s="230"/>
    </row>
    <row r="78" spans="1:256" ht="13.7" customHeight="1">
      <c r="A78" s="6"/>
      <c r="B78" s="202"/>
      <c r="C78" s="6"/>
      <c r="D78" s="203"/>
      <c r="E78" s="233"/>
      <c r="F78" s="233"/>
    </row>
    <row r="79" spans="1:256" ht="13.7" customHeight="1">
      <c r="A79" s="177" t="s">
        <v>213</v>
      </c>
      <c r="B79" s="178" t="s">
        <v>195</v>
      </c>
      <c r="C79" s="6"/>
      <c r="D79" s="203"/>
      <c r="E79" s="233"/>
      <c r="F79" s="233"/>
    </row>
    <row r="80" spans="1:256" ht="147.75" customHeight="1">
      <c r="A80" s="6"/>
      <c r="B80" s="190" t="s">
        <v>490</v>
      </c>
      <c r="C80" s="6"/>
      <c r="D80" s="203"/>
      <c r="E80" s="233"/>
      <c r="F80" s="233"/>
    </row>
    <row r="81" spans="1:256" ht="13.7" customHeight="1">
      <c r="A81" s="6"/>
      <c r="B81" s="202"/>
      <c r="C81" s="182" t="s">
        <v>17</v>
      </c>
      <c r="D81" s="171">
        <v>61</v>
      </c>
      <c r="E81" s="237"/>
      <c r="F81" s="237">
        <f>D81*E81</f>
        <v>0</v>
      </c>
    </row>
    <row r="82" spans="1:256" ht="13.7" customHeight="1">
      <c r="A82" s="6"/>
      <c r="B82" s="202"/>
      <c r="C82" s="182"/>
      <c r="D82" s="171"/>
      <c r="E82" s="237"/>
      <c r="F82" s="237"/>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ht="12.75">
      <c r="A83" s="177" t="s">
        <v>439</v>
      </c>
      <c r="B83" s="178" t="s">
        <v>440</v>
      </c>
      <c r="C83" s="6"/>
      <c r="D83" s="203"/>
      <c r="E83" s="233"/>
      <c r="F83" s="23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ht="161.25" customHeight="1">
      <c r="A84" s="6"/>
      <c r="B84" s="181" t="s">
        <v>502</v>
      </c>
      <c r="C84" s="6"/>
      <c r="D84" s="203"/>
      <c r="E84" s="233"/>
      <c r="F84" s="23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ht="12.75">
      <c r="A85" s="6"/>
      <c r="B85" s="202"/>
      <c r="C85" s="223" t="s">
        <v>17</v>
      </c>
      <c r="D85" s="224">
        <v>30</v>
      </c>
      <c r="E85" s="238"/>
      <c r="F85" s="238">
        <f>D85*E85</f>
        <v>0</v>
      </c>
    </row>
    <row r="86" spans="1:256" ht="15.2" customHeight="1">
      <c r="A86" s="167"/>
      <c r="B86" s="184"/>
      <c r="C86" s="185"/>
      <c r="D86" s="170"/>
      <c r="E86" s="230"/>
      <c r="F86" s="230"/>
    </row>
    <row r="87" spans="1:256" ht="15.6" customHeight="1">
      <c r="A87" s="167"/>
      <c r="B87" s="551" t="s">
        <v>118</v>
      </c>
      <c r="C87" s="551"/>
      <c r="D87" s="551"/>
      <c r="E87" s="551"/>
      <c r="F87" s="239">
        <f>SUM(F80:F86)</f>
        <v>0</v>
      </c>
    </row>
    <row r="88" spans="1:256" ht="15.2" customHeight="1">
      <c r="A88" s="167"/>
      <c r="B88" s="184"/>
      <c r="C88" s="185"/>
      <c r="D88" s="170"/>
      <c r="E88" s="230"/>
      <c r="F88" s="230"/>
    </row>
    <row r="89" spans="1:256" ht="15.2" customHeight="1">
      <c r="A89" s="167"/>
      <c r="B89" s="184"/>
      <c r="C89" s="185"/>
      <c r="D89" s="170"/>
      <c r="E89" s="230"/>
      <c r="F89" s="23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1:256" ht="14.65" customHeight="1">
      <c r="A90" s="204"/>
      <c r="B90" s="168" t="s">
        <v>214</v>
      </c>
      <c r="C90" s="185"/>
      <c r="D90" s="170"/>
      <c r="E90" s="230"/>
      <c r="F90" s="23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row>
    <row r="91" spans="1:256" ht="14.65" customHeight="1">
      <c r="A91" s="204"/>
      <c r="B91" s="173"/>
      <c r="C91" s="185"/>
      <c r="D91" s="170"/>
      <c r="E91" s="230"/>
      <c r="F91" s="230"/>
    </row>
    <row r="92" spans="1:256" ht="72" customHeight="1">
      <c r="A92" s="205"/>
      <c r="B92" s="193" t="s">
        <v>119</v>
      </c>
      <c r="C92" s="161"/>
      <c r="D92" s="162"/>
      <c r="E92" s="229"/>
      <c r="F92" s="229"/>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row>
    <row r="93" spans="1:256" ht="24.6" customHeight="1">
      <c r="A93" s="177"/>
      <c r="B93" s="219"/>
      <c r="C93" s="179"/>
      <c r="D93" s="198"/>
      <c r="E93" s="230"/>
      <c r="F93" s="230"/>
    </row>
    <row r="94" spans="1:256" ht="13.7" customHeight="1">
      <c r="A94" s="177" t="s">
        <v>115</v>
      </c>
      <c r="B94" s="219" t="s">
        <v>491</v>
      </c>
      <c r="C94" s="179"/>
      <c r="D94" s="198"/>
      <c r="E94" s="230"/>
      <c r="F94" s="230"/>
    </row>
    <row r="95" spans="1:256" ht="109.5" customHeight="1">
      <c r="A95" s="174"/>
      <c r="B95" s="181" t="s">
        <v>496</v>
      </c>
      <c r="C95" s="179"/>
      <c r="D95" s="198"/>
      <c r="E95" s="230"/>
      <c r="F95" s="230"/>
    </row>
    <row r="96" spans="1:256" ht="13.7" customHeight="1">
      <c r="A96" s="174"/>
      <c r="B96" s="202"/>
      <c r="C96" s="182" t="s">
        <v>17</v>
      </c>
      <c r="D96" s="171">
        <v>600</v>
      </c>
      <c r="E96" s="230"/>
      <c r="F96" s="230">
        <f>D96*E96</f>
        <v>0</v>
      </c>
    </row>
    <row r="97" spans="1:256" ht="13.7" customHeight="1">
      <c r="A97" s="174"/>
      <c r="B97" s="202"/>
      <c r="C97" s="179"/>
      <c r="D97" s="198"/>
      <c r="E97" s="230"/>
      <c r="F97" s="230"/>
    </row>
    <row r="98" spans="1:256" ht="13.7" customHeight="1">
      <c r="A98" s="177" t="s">
        <v>116</v>
      </c>
      <c r="B98" s="219" t="s">
        <v>492</v>
      </c>
      <c r="C98" s="179"/>
      <c r="D98" s="198"/>
      <c r="E98" s="230"/>
      <c r="F98" s="230"/>
    </row>
    <row r="99" spans="1:256" ht="111" customHeight="1">
      <c r="A99" s="174"/>
      <c r="B99" s="181" t="s">
        <v>495</v>
      </c>
      <c r="C99" s="179"/>
      <c r="D99" s="198"/>
      <c r="E99" s="230"/>
      <c r="F99" s="230"/>
    </row>
    <row r="100" spans="1:256" ht="13.7" customHeight="1">
      <c r="A100" s="174"/>
      <c r="B100" s="202"/>
      <c r="C100" s="206" t="s">
        <v>17</v>
      </c>
      <c r="D100" s="171">
        <v>210</v>
      </c>
      <c r="E100" s="230"/>
      <c r="F100" s="230">
        <f>D100*E100</f>
        <v>0</v>
      </c>
    </row>
    <row r="101" spans="1:256" ht="13.7" customHeight="1">
      <c r="A101" s="174"/>
      <c r="B101" s="202"/>
      <c r="C101" s="206"/>
      <c r="D101" s="171"/>
      <c r="E101" s="230"/>
      <c r="F101" s="23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pans="1:256" ht="13.7" customHeight="1">
      <c r="A102" s="180" t="s">
        <v>117</v>
      </c>
      <c r="B102" s="207" t="s">
        <v>493</v>
      </c>
      <c r="C102" s="206"/>
      <c r="D102" s="171"/>
      <c r="E102" s="230"/>
      <c r="F102" s="23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pans="1:256" ht="110.25" customHeight="1">
      <c r="A103" s="174"/>
      <c r="B103" s="208" t="s">
        <v>494</v>
      </c>
      <c r="C103" s="182"/>
      <c r="D103" s="171"/>
      <c r="E103" s="230"/>
      <c r="F103" s="23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pans="1:256" ht="16.5" customHeight="1">
      <c r="A104" s="174"/>
      <c r="B104" s="208"/>
      <c r="C104" s="206" t="s">
        <v>17</v>
      </c>
      <c r="D104" s="171">
        <v>43</v>
      </c>
      <c r="E104" s="230"/>
      <c r="F104" s="230">
        <f>D104*E104</f>
        <v>0</v>
      </c>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pans="1:256" ht="16.5" customHeight="1">
      <c r="A105" s="174"/>
      <c r="B105" s="208"/>
      <c r="C105" s="206"/>
      <c r="D105" s="171"/>
      <c r="E105" s="230"/>
      <c r="F105" s="23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pans="1:256" ht="13.7" customHeight="1">
      <c r="A106" s="180" t="s">
        <v>497</v>
      </c>
      <c r="B106" s="219" t="s">
        <v>196</v>
      </c>
      <c r="C106" s="179"/>
      <c r="D106" s="198"/>
      <c r="E106" s="230"/>
      <c r="F106" s="23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row>
    <row r="107" spans="1:256" ht="109.5" customHeight="1">
      <c r="A107" s="174"/>
      <c r="B107" s="181" t="s">
        <v>197</v>
      </c>
      <c r="C107" s="179"/>
      <c r="D107" s="198"/>
      <c r="E107" s="230"/>
      <c r="F107" s="23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pans="1:256" ht="13.7" customHeight="1">
      <c r="A108" s="174"/>
      <c r="B108" s="202"/>
      <c r="C108" s="223" t="s">
        <v>17</v>
      </c>
      <c r="D108" s="224">
        <v>88</v>
      </c>
      <c r="E108" s="246"/>
      <c r="F108" s="231">
        <f>D108*E108</f>
        <v>0</v>
      </c>
    </row>
    <row r="109" spans="1:256" ht="15.2" customHeight="1">
      <c r="A109" s="167"/>
      <c r="B109" s="184"/>
      <c r="C109" s="185"/>
      <c r="D109" s="170"/>
      <c r="E109" s="228"/>
      <c r="F109" s="230"/>
    </row>
    <row r="110" spans="1:256" ht="15.6" customHeight="1">
      <c r="A110" s="167"/>
      <c r="B110" s="551" t="s">
        <v>589</v>
      </c>
      <c r="C110" s="551"/>
      <c r="D110" s="551"/>
      <c r="E110" s="551"/>
      <c r="F110" s="239">
        <f>SUM(F95:F109)</f>
        <v>0</v>
      </c>
    </row>
    <row r="111" spans="1:256" ht="15.2" customHeight="1">
      <c r="A111" s="167"/>
      <c r="B111" s="173"/>
      <c r="C111" s="185"/>
      <c r="D111" s="170"/>
      <c r="E111" s="230"/>
      <c r="F111" s="230"/>
    </row>
    <row r="112" spans="1:256" ht="14.65" customHeight="1">
      <c r="A112" s="167"/>
      <c r="B112" s="173"/>
      <c r="C112" s="185"/>
      <c r="D112" s="172"/>
      <c r="E112" s="230"/>
      <c r="F112" s="230"/>
    </row>
    <row r="113" spans="1:256" s="146" customFormat="1" ht="14.1" customHeight="1">
      <c r="A113" s="209"/>
      <c r="B113" s="210" t="s">
        <v>442</v>
      </c>
      <c r="C113" s="209"/>
      <c r="D113" s="211"/>
      <c r="E113" s="240"/>
      <c r="F113" s="240"/>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c r="CC113" s="145"/>
      <c r="CD113" s="145"/>
      <c r="CE113" s="145"/>
      <c r="CF113" s="145"/>
      <c r="CG113" s="145"/>
      <c r="CH113" s="145"/>
      <c r="CI113" s="145"/>
      <c r="CJ113" s="145"/>
      <c r="CK113" s="145"/>
      <c r="CL113" s="145"/>
      <c r="CM113" s="145"/>
      <c r="CN113" s="145"/>
      <c r="CO113" s="145"/>
      <c r="CP113" s="145"/>
      <c r="CQ113" s="145"/>
      <c r="CR113" s="145"/>
      <c r="CS113" s="145"/>
      <c r="CT113" s="145"/>
      <c r="CU113" s="145"/>
      <c r="CV113" s="145"/>
      <c r="CW113" s="145"/>
      <c r="CX113" s="145"/>
      <c r="CY113" s="145"/>
      <c r="CZ113" s="145"/>
      <c r="DA113" s="145"/>
      <c r="DB113" s="145"/>
      <c r="DC113" s="145"/>
      <c r="DD113" s="145"/>
      <c r="DE113" s="145"/>
      <c r="DF113" s="145"/>
      <c r="DG113" s="145"/>
      <c r="DH113" s="145"/>
      <c r="DI113" s="145"/>
      <c r="DJ113" s="145"/>
      <c r="DK113" s="145"/>
      <c r="DL113" s="145"/>
      <c r="DM113" s="145"/>
      <c r="DN113" s="145"/>
      <c r="DO113" s="145"/>
      <c r="DP113" s="145"/>
      <c r="DQ113" s="145"/>
      <c r="DR113" s="145"/>
      <c r="DS113" s="145"/>
      <c r="DT113" s="145"/>
      <c r="DU113" s="145"/>
      <c r="DV113" s="145"/>
      <c r="DW113" s="145"/>
      <c r="DX113" s="145"/>
      <c r="DY113" s="145"/>
      <c r="DZ113" s="145"/>
      <c r="EA113" s="145"/>
      <c r="EB113" s="145"/>
      <c r="EC113" s="145"/>
      <c r="ED113" s="145"/>
      <c r="EE113" s="145"/>
      <c r="EF113" s="145"/>
      <c r="EG113" s="145"/>
      <c r="EH113" s="145"/>
      <c r="EI113" s="145"/>
      <c r="EJ113" s="145"/>
      <c r="EK113" s="145"/>
      <c r="EL113" s="145"/>
      <c r="EM113" s="145"/>
      <c r="EN113" s="145"/>
      <c r="EO113" s="145"/>
      <c r="EP113" s="145"/>
      <c r="EQ113" s="145"/>
      <c r="ER113" s="145"/>
      <c r="ES113" s="145"/>
      <c r="ET113" s="145"/>
      <c r="EU113" s="145"/>
      <c r="EV113" s="145"/>
      <c r="EW113" s="145"/>
      <c r="EX113" s="145"/>
      <c r="EY113" s="145"/>
      <c r="EZ113" s="145"/>
      <c r="FA113" s="145"/>
      <c r="FB113" s="145"/>
      <c r="FC113" s="145"/>
      <c r="FD113" s="145"/>
      <c r="FE113" s="145"/>
      <c r="FF113" s="145"/>
      <c r="FG113" s="145"/>
      <c r="FH113" s="145"/>
      <c r="FI113" s="145"/>
      <c r="FJ113" s="145"/>
      <c r="FK113" s="145"/>
      <c r="FL113" s="145"/>
      <c r="FM113" s="145"/>
      <c r="FN113" s="145"/>
      <c r="FO113" s="145"/>
      <c r="FP113" s="145"/>
      <c r="FQ113" s="145"/>
      <c r="FR113" s="145"/>
      <c r="FS113" s="145"/>
      <c r="FT113" s="145"/>
      <c r="FU113" s="145"/>
      <c r="FV113" s="145"/>
      <c r="FW113" s="145"/>
      <c r="FX113" s="145"/>
      <c r="FY113" s="145"/>
      <c r="FZ113" s="145"/>
      <c r="GA113" s="145"/>
      <c r="GB113" s="145"/>
      <c r="GC113" s="145"/>
      <c r="GD113" s="145"/>
      <c r="GE113" s="145"/>
      <c r="GF113" s="145"/>
      <c r="GG113" s="145"/>
      <c r="GH113" s="145"/>
      <c r="GI113" s="145"/>
      <c r="GJ113" s="145"/>
      <c r="GK113" s="145"/>
      <c r="GL113" s="145"/>
      <c r="GM113" s="145"/>
      <c r="GN113" s="145"/>
      <c r="GO113" s="145"/>
      <c r="GP113" s="145"/>
      <c r="GQ113" s="145"/>
      <c r="GR113" s="145"/>
      <c r="GS113" s="145"/>
      <c r="GT113" s="145"/>
      <c r="GU113" s="145"/>
      <c r="GV113" s="145"/>
      <c r="GW113" s="145"/>
      <c r="GX113" s="145"/>
      <c r="GY113" s="145"/>
      <c r="GZ113" s="145"/>
      <c r="HA113" s="145"/>
      <c r="HB113" s="145"/>
      <c r="HC113" s="145"/>
      <c r="HD113" s="145"/>
      <c r="HE113" s="145"/>
      <c r="HF113" s="145"/>
      <c r="HG113" s="145"/>
      <c r="HH113" s="145"/>
      <c r="HI113" s="145"/>
      <c r="HJ113" s="145"/>
      <c r="HK113" s="145"/>
      <c r="HL113" s="145"/>
      <c r="HM113" s="145"/>
      <c r="HN113" s="145"/>
      <c r="HO113" s="145"/>
      <c r="HP113" s="145"/>
      <c r="HQ113" s="145"/>
      <c r="HR113" s="145"/>
      <c r="HS113" s="145"/>
      <c r="HT113" s="145"/>
      <c r="HU113" s="145"/>
      <c r="HV113" s="145"/>
      <c r="HW113" s="145"/>
      <c r="HX113" s="145"/>
      <c r="HY113" s="145"/>
      <c r="HZ113" s="145"/>
      <c r="IA113" s="145"/>
      <c r="IB113" s="145"/>
      <c r="IC113" s="145"/>
      <c r="ID113" s="145"/>
      <c r="IE113" s="145"/>
      <c r="IF113" s="145"/>
      <c r="IG113" s="145"/>
      <c r="IH113" s="145"/>
      <c r="II113" s="145"/>
      <c r="IJ113" s="145"/>
      <c r="IK113" s="145"/>
      <c r="IL113" s="145"/>
      <c r="IM113" s="145"/>
      <c r="IN113" s="145"/>
      <c r="IO113" s="145"/>
      <c r="IP113" s="145"/>
      <c r="IQ113" s="145"/>
      <c r="IR113" s="145"/>
      <c r="IS113" s="145"/>
      <c r="IT113" s="145"/>
      <c r="IU113" s="145"/>
      <c r="IV113" s="145"/>
    </row>
    <row r="114" spans="1:256" s="146" customFormat="1" ht="14.1" customHeight="1">
      <c r="A114" s="209"/>
      <c r="B114" s="212"/>
      <c r="C114" s="209"/>
      <c r="D114" s="211"/>
      <c r="E114" s="240"/>
      <c r="F114" s="240"/>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145"/>
      <c r="DO114" s="145"/>
      <c r="DP114" s="145"/>
      <c r="DQ114" s="145"/>
      <c r="DR114" s="145"/>
      <c r="DS114" s="145"/>
      <c r="DT114" s="145"/>
      <c r="DU114" s="145"/>
      <c r="DV114" s="145"/>
      <c r="DW114" s="145"/>
      <c r="DX114" s="145"/>
      <c r="DY114" s="145"/>
      <c r="DZ114" s="145"/>
      <c r="EA114" s="145"/>
      <c r="EB114" s="145"/>
      <c r="EC114" s="145"/>
      <c r="ED114" s="145"/>
      <c r="EE114" s="145"/>
      <c r="EF114" s="145"/>
      <c r="EG114" s="145"/>
      <c r="EH114" s="145"/>
      <c r="EI114" s="145"/>
      <c r="EJ114" s="145"/>
      <c r="EK114" s="145"/>
      <c r="EL114" s="145"/>
      <c r="EM114" s="145"/>
      <c r="EN114" s="145"/>
      <c r="EO114" s="145"/>
      <c r="EP114" s="145"/>
      <c r="EQ114" s="145"/>
      <c r="ER114" s="145"/>
      <c r="ES114" s="145"/>
      <c r="ET114" s="145"/>
      <c r="EU114" s="145"/>
      <c r="EV114" s="145"/>
      <c r="EW114" s="145"/>
      <c r="EX114" s="145"/>
      <c r="EY114" s="145"/>
      <c r="EZ114" s="145"/>
      <c r="FA114" s="145"/>
      <c r="FB114" s="145"/>
      <c r="FC114" s="145"/>
      <c r="FD114" s="145"/>
      <c r="FE114" s="145"/>
      <c r="FF114" s="145"/>
      <c r="FG114" s="145"/>
      <c r="FH114" s="145"/>
      <c r="FI114" s="145"/>
      <c r="FJ114" s="145"/>
      <c r="FK114" s="145"/>
      <c r="FL114" s="145"/>
      <c r="FM114" s="145"/>
      <c r="FN114" s="145"/>
      <c r="FO114" s="145"/>
      <c r="FP114" s="145"/>
      <c r="FQ114" s="145"/>
      <c r="FR114" s="145"/>
      <c r="FS114" s="145"/>
      <c r="FT114" s="145"/>
      <c r="FU114" s="145"/>
      <c r="FV114" s="145"/>
      <c r="FW114" s="145"/>
      <c r="FX114" s="145"/>
      <c r="FY114" s="145"/>
      <c r="FZ114" s="145"/>
      <c r="GA114" s="145"/>
      <c r="GB114" s="145"/>
      <c r="GC114" s="145"/>
      <c r="GD114" s="145"/>
      <c r="GE114" s="145"/>
      <c r="GF114" s="145"/>
      <c r="GG114" s="145"/>
      <c r="GH114" s="145"/>
      <c r="GI114" s="145"/>
      <c r="GJ114" s="145"/>
      <c r="GK114" s="145"/>
      <c r="GL114" s="145"/>
      <c r="GM114" s="145"/>
      <c r="GN114" s="145"/>
      <c r="GO114" s="145"/>
      <c r="GP114" s="145"/>
      <c r="GQ114" s="145"/>
      <c r="GR114" s="145"/>
      <c r="GS114" s="145"/>
      <c r="GT114" s="145"/>
      <c r="GU114" s="145"/>
      <c r="GV114" s="145"/>
      <c r="GW114" s="145"/>
      <c r="GX114" s="145"/>
      <c r="GY114" s="145"/>
      <c r="GZ114" s="145"/>
      <c r="HA114" s="145"/>
      <c r="HB114" s="145"/>
      <c r="HC114" s="145"/>
      <c r="HD114" s="145"/>
      <c r="HE114" s="145"/>
      <c r="HF114" s="145"/>
      <c r="HG114" s="145"/>
      <c r="HH114" s="145"/>
      <c r="HI114" s="145"/>
      <c r="HJ114" s="145"/>
      <c r="HK114" s="145"/>
      <c r="HL114" s="145"/>
      <c r="HM114" s="145"/>
      <c r="HN114" s="145"/>
      <c r="HO114" s="145"/>
      <c r="HP114" s="145"/>
      <c r="HQ114" s="145"/>
      <c r="HR114" s="145"/>
      <c r="HS114" s="145"/>
      <c r="HT114" s="145"/>
      <c r="HU114" s="145"/>
      <c r="HV114" s="145"/>
      <c r="HW114" s="145"/>
      <c r="HX114" s="145"/>
      <c r="HY114" s="145"/>
      <c r="HZ114" s="145"/>
      <c r="IA114" s="145"/>
      <c r="IB114" s="145"/>
      <c r="IC114" s="145"/>
      <c r="ID114" s="145"/>
      <c r="IE114" s="145"/>
      <c r="IF114" s="145"/>
      <c r="IG114" s="145"/>
      <c r="IH114" s="145"/>
      <c r="II114" s="145"/>
      <c r="IJ114" s="145"/>
      <c r="IK114" s="145"/>
      <c r="IL114" s="145"/>
      <c r="IM114" s="145"/>
      <c r="IN114" s="145"/>
      <c r="IO114" s="145"/>
      <c r="IP114" s="145"/>
      <c r="IQ114" s="145"/>
      <c r="IR114" s="145"/>
      <c r="IS114" s="145"/>
      <c r="IT114" s="145"/>
      <c r="IU114" s="145"/>
      <c r="IV114" s="145"/>
    </row>
    <row r="115" spans="1:256" s="146" customFormat="1" ht="60" customHeight="1">
      <c r="A115" s="209"/>
      <c r="B115" s="220" t="s">
        <v>443</v>
      </c>
      <c r="C115" s="158"/>
      <c r="D115" s="158"/>
      <c r="E115" s="241"/>
      <c r="F115" s="241"/>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c r="CE115" s="145"/>
      <c r="CF115" s="145"/>
      <c r="CG115" s="145"/>
      <c r="CH115" s="145"/>
      <c r="CI115" s="145"/>
      <c r="CJ115" s="145"/>
      <c r="CK115" s="145"/>
      <c r="CL115" s="145"/>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5"/>
      <c r="DJ115" s="145"/>
      <c r="DK115" s="145"/>
      <c r="DL115" s="145"/>
      <c r="DM115" s="145"/>
      <c r="DN115" s="145"/>
      <c r="DO115" s="145"/>
      <c r="DP115" s="145"/>
      <c r="DQ115" s="145"/>
      <c r="DR115" s="145"/>
      <c r="DS115" s="145"/>
      <c r="DT115" s="145"/>
      <c r="DU115" s="145"/>
      <c r="DV115" s="145"/>
      <c r="DW115" s="145"/>
      <c r="DX115" s="145"/>
      <c r="DY115" s="145"/>
      <c r="DZ115" s="145"/>
      <c r="EA115" s="145"/>
      <c r="EB115" s="145"/>
      <c r="EC115" s="145"/>
      <c r="ED115" s="145"/>
      <c r="EE115" s="145"/>
      <c r="EF115" s="145"/>
      <c r="EG115" s="145"/>
      <c r="EH115" s="145"/>
      <c r="EI115" s="145"/>
      <c r="EJ115" s="145"/>
      <c r="EK115" s="145"/>
      <c r="EL115" s="145"/>
      <c r="EM115" s="145"/>
      <c r="EN115" s="145"/>
      <c r="EO115" s="145"/>
      <c r="EP115" s="145"/>
      <c r="EQ115" s="145"/>
      <c r="ER115" s="145"/>
      <c r="ES115" s="145"/>
      <c r="ET115" s="145"/>
      <c r="EU115" s="145"/>
      <c r="EV115" s="145"/>
      <c r="EW115" s="145"/>
      <c r="EX115" s="145"/>
      <c r="EY115" s="145"/>
      <c r="EZ115" s="145"/>
      <c r="FA115" s="145"/>
      <c r="FB115" s="145"/>
      <c r="FC115" s="145"/>
      <c r="FD115" s="145"/>
      <c r="FE115" s="145"/>
      <c r="FF115" s="145"/>
      <c r="FG115" s="145"/>
      <c r="FH115" s="145"/>
      <c r="FI115" s="145"/>
      <c r="FJ115" s="145"/>
      <c r="FK115" s="145"/>
      <c r="FL115" s="145"/>
      <c r="FM115" s="145"/>
      <c r="FN115" s="145"/>
      <c r="FO115" s="145"/>
      <c r="FP115" s="145"/>
      <c r="FQ115" s="145"/>
      <c r="FR115" s="145"/>
      <c r="FS115" s="145"/>
      <c r="FT115" s="145"/>
      <c r="FU115" s="145"/>
      <c r="FV115" s="145"/>
      <c r="FW115" s="145"/>
      <c r="FX115" s="145"/>
      <c r="FY115" s="145"/>
      <c r="FZ115" s="145"/>
      <c r="GA115" s="145"/>
      <c r="GB115" s="145"/>
      <c r="GC115" s="145"/>
      <c r="GD115" s="145"/>
      <c r="GE115" s="145"/>
      <c r="GF115" s="145"/>
      <c r="GG115" s="145"/>
      <c r="GH115" s="145"/>
      <c r="GI115" s="145"/>
      <c r="GJ115" s="145"/>
      <c r="GK115" s="145"/>
      <c r="GL115" s="145"/>
      <c r="GM115" s="145"/>
      <c r="GN115" s="145"/>
      <c r="GO115" s="145"/>
      <c r="GP115" s="145"/>
      <c r="GQ115" s="145"/>
      <c r="GR115" s="145"/>
      <c r="GS115" s="145"/>
      <c r="GT115" s="145"/>
      <c r="GU115" s="145"/>
      <c r="GV115" s="145"/>
      <c r="GW115" s="145"/>
      <c r="GX115" s="145"/>
      <c r="GY115" s="145"/>
      <c r="GZ115" s="145"/>
      <c r="HA115" s="145"/>
      <c r="HB115" s="145"/>
      <c r="HC115" s="145"/>
      <c r="HD115" s="145"/>
      <c r="HE115" s="145"/>
      <c r="HF115" s="145"/>
      <c r="HG115" s="145"/>
      <c r="HH115" s="145"/>
      <c r="HI115" s="145"/>
      <c r="HJ115" s="145"/>
      <c r="HK115" s="145"/>
      <c r="HL115" s="145"/>
      <c r="HM115" s="145"/>
      <c r="HN115" s="145"/>
      <c r="HO115" s="145"/>
      <c r="HP115" s="145"/>
      <c r="HQ115" s="145"/>
      <c r="HR115" s="145"/>
      <c r="HS115" s="145"/>
      <c r="HT115" s="145"/>
      <c r="HU115" s="145"/>
      <c r="HV115" s="145"/>
      <c r="HW115" s="145"/>
      <c r="HX115" s="145"/>
      <c r="HY115" s="145"/>
      <c r="HZ115" s="145"/>
      <c r="IA115" s="145"/>
      <c r="IB115" s="145"/>
      <c r="IC115" s="145"/>
      <c r="ID115" s="145"/>
      <c r="IE115" s="145"/>
      <c r="IF115" s="145"/>
      <c r="IG115" s="145"/>
      <c r="IH115" s="145"/>
      <c r="II115" s="145"/>
      <c r="IJ115" s="145"/>
      <c r="IK115" s="145"/>
      <c r="IL115" s="145"/>
      <c r="IM115" s="145"/>
      <c r="IN115" s="145"/>
      <c r="IO115" s="145"/>
      <c r="IP115" s="145"/>
      <c r="IQ115" s="145"/>
      <c r="IR115" s="145"/>
      <c r="IS115" s="145"/>
      <c r="IT115" s="145"/>
      <c r="IU115" s="145"/>
      <c r="IV115" s="145"/>
    </row>
    <row r="116" spans="1:256" ht="15.6" customHeight="1">
      <c r="A116" s="6"/>
      <c r="B116" s="221"/>
      <c r="C116" s="158"/>
      <c r="D116" s="158"/>
      <c r="E116" s="241"/>
      <c r="F116" s="241"/>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row>
    <row r="117" spans="1:256" ht="12.6" customHeight="1">
      <c r="A117" s="213" t="s">
        <v>444</v>
      </c>
      <c r="B117" s="222" t="s">
        <v>501</v>
      </c>
      <c r="C117" s="158"/>
      <c r="D117" s="158"/>
      <c r="E117" s="241"/>
      <c r="F117" s="241"/>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row>
    <row r="118" spans="1:256" ht="210" customHeight="1">
      <c r="A118" s="6"/>
      <c r="B118" s="214" t="s">
        <v>525</v>
      </c>
      <c r="C118" s="6"/>
      <c r="D118" s="186"/>
      <c r="E118" s="233"/>
      <c r="F118" s="233"/>
    </row>
    <row r="119" spans="1:256" ht="14.45" customHeight="1">
      <c r="A119" s="6"/>
      <c r="B119" s="214"/>
      <c r="C119" s="215" t="s">
        <v>17</v>
      </c>
      <c r="D119" s="186">
        <v>260</v>
      </c>
      <c r="E119" s="233"/>
      <c r="F119" s="230">
        <f>E119*D119</f>
        <v>0</v>
      </c>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row>
    <row r="120" spans="1:256" ht="14.45" customHeight="1">
      <c r="A120" s="6"/>
      <c r="B120" s="214"/>
      <c r="C120" s="6"/>
      <c r="D120" s="186"/>
      <c r="E120" s="233"/>
      <c r="F120" s="233"/>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row>
    <row r="121" spans="1:256" ht="14.45" customHeight="1">
      <c r="A121" s="6"/>
      <c r="B121" s="552" t="s">
        <v>590</v>
      </c>
      <c r="C121" s="552"/>
      <c r="D121" s="552"/>
      <c r="E121" s="552"/>
      <c r="F121" s="239">
        <f>F119</f>
        <v>0</v>
      </c>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row>
    <row r="122" spans="1:256" ht="14.45" customHeight="1">
      <c r="A122" s="6"/>
      <c r="B122" s="247"/>
      <c r="C122" s="247"/>
      <c r="D122" s="247"/>
      <c r="E122" s="247"/>
      <c r="F122" s="239"/>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row>
    <row r="123" spans="1:256" ht="14.45" customHeight="1">
      <c r="A123" s="6"/>
      <c r="B123" s="247"/>
      <c r="C123" s="247"/>
      <c r="D123" s="247"/>
      <c r="E123" s="247"/>
      <c r="F123" s="239"/>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row>
    <row r="124" spans="1:256" ht="14.45" customHeight="1">
      <c r="A124" s="6"/>
      <c r="B124" s="247"/>
      <c r="C124" s="247"/>
      <c r="D124" s="247"/>
      <c r="E124" s="247"/>
      <c r="F124" s="239"/>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row>
    <row r="125" spans="1:256" ht="14.45" customHeight="1">
      <c r="A125" s="6"/>
      <c r="B125" s="247"/>
      <c r="C125" s="247"/>
      <c r="D125" s="247"/>
      <c r="E125" s="247"/>
      <c r="F125" s="239"/>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pans="1:256" ht="15" customHeight="1">
      <c r="A126" s="6"/>
      <c r="B126" s="214"/>
      <c r="C126" s="6"/>
      <c r="D126" s="186"/>
      <c r="E126" s="233"/>
      <c r="F126" s="233"/>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pans="1:256" ht="14.65" customHeight="1">
      <c r="A127" s="204"/>
      <c r="B127" s="168" t="s">
        <v>120</v>
      </c>
      <c r="C127" s="179"/>
      <c r="D127" s="172"/>
      <c r="E127" s="228"/>
      <c r="F127" s="228"/>
    </row>
    <row r="128" spans="1:256" ht="14.65" customHeight="1">
      <c r="A128" s="204"/>
      <c r="B128" s="184"/>
      <c r="C128" s="179"/>
      <c r="D128" s="172"/>
      <c r="E128" s="228"/>
      <c r="F128" s="228"/>
    </row>
    <row r="129" spans="1:256" ht="15" customHeight="1">
      <c r="A129" s="216" t="s">
        <v>121</v>
      </c>
      <c r="B129" s="190" t="s">
        <v>122</v>
      </c>
      <c r="C129" s="179"/>
      <c r="D129" s="171"/>
      <c r="E129" s="230"/>
      <c r="F129" s="230">
        <f>F17</f>
        <v>0</v>
      </c>
    </row>
    <row r="130" spans="1:256" ht="15" customHeight="1">
      <c r="A130" s="216" t="s">
        <v>123</v>
      </c>
      <c r="B130" s="190" t="s">
        <v>124</v>
      </c>
      <c r="C130" s="179"/>
      <c r="D130" s="171"/>
      <c r="E130" s="230"/>
      <c r="F130" s="230">
        <f>F55</f>
        <v>0</v>
      </c>
    </row>
    <row r="131" spans="1:256" ht="15" customHeight="1">
      <c r="A131" s="216" t="s">
        <v>125</v>
      </c>
      <c r="B131" s="190" t="s">
        <v>127</v>
      </c>
      <c r="C131" s="179"/>
      <c r="D131" s="171"/>
      <c r="E131" s="230"/>
      <c r="F131" s="230">
        <f>F73</f>
        <v>0</v>
      </c>
    </row>
    <row r="132" spans="1:256" ht="15" customHeight="1">
      <c r="A132" s="216" t="s">
        <v>126</v>
      </c>
      <c r="B132" s="190" t="s">
        <v>129</v>
      </c>
      <c r="C132" s="179"/>
      <c r="D132" s="171"/>
      <c r="E132" s="230"/>
      <c r="F132" s="230">
        <f>F87</f>
        <v>0</v>
      </c>
    </row>
    <row r="133" spans="1:256" ht="15" customHeight="1">
      <c r="A133" s="216" t="s">
        <v>128</v>
      </c>
      <c r="B133" s="190" t="s">
        <v>131</v>
      </c>
      <c r="C133" s="179"/>
      <c r="D133" s="171"/>
      <c r="E133" s="230"/>
      <c r="F133" s="230">
        <f>F110</f>
        <v>0</v>
      </c>
    </row>
    <row r="134" spans="1:256" ht="15" customHeight="1">
      <c r="A134" s="216" t="s">
        <v>364</v>
      </c>
      <c r="B134" s="190" t="s">
        <v>441</v>
      </c>
      <c r="C134" s="248"/>
      <c r="D134" s="224"/>
      <c r="E134" s="231"/>
      <c r="F134" s="231">
        <f>F121</f>
        <v>0</v>
      </c>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pans="1:256" ht="14.1" customHeight="1">
      <c r="A135" s="205"/>
      <c r="B135" s="202"/>
      <c r="C135" s="179"/>
      <c r="D135" s="171"/>
      <c r="E135" s="230"/>
      <c r="F135" s="230"/>
    </row>
    <row r="136" spans="1:256" ht="14.1" customHeight="1">
      <c r="A136" s="205"/>
      <c r="B136" s="551" t="s">
        <v>591</v>
      </c>
      <c r="C136" s="551"/>
      <c r="D136" s="551"/>
      <c r="E136" s="551"/>
      <c r="F136" s="249">
        <f>SUM(F129:F134)</f>
        <v>0</v>
      </c>
    </row>
  </sheetData>
  <mergeCells count="8">
    <mergeCell ref="B110:E110"/>
    <mergeCell ref="B121:E121"/>
    <mergeCell ref="B136:E136"/>
    <mergeCell ref="A1:F1"/>
    <mergeCell ref="B55:E55"/>
    <mergeCell ref="B73:E73"/>
    <mergeCell ref="B17:E17"/>
    <mergeCell ref="B87:E87"/>
  </mergeCells>
  <pageMargins left="1.1417322834645669" right="0.74803149606299213" top="0.98425196850393704" bottom="0.98425196850393704" header="0.51181102362204722" footer="0.51181102362204722"/>
  <pageSetup scale="80" orientation="portrait" r:id="rId1"/>
  <headerFooter>
    <oddHeader xml:space="preserve">&amp;LDJEČJI VRTIĆ IVANIĆ-GRAD
REKONSTRUKCIJA I DOGRADNJA </oddHead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tabSelected="1" topLeftCell="A61" workbookViewId="0">
      <selection activeCell="H70" sqref="H70"/>
    </sheetView>
  </sheetViews>
  <sheetFormatPr defaultRowHeight="12.75"/>
  <cols>
    <col min="1" max="1" width="5.5703125" style="333" customWidth="1"/>
    <col min="2" max="2" width="48.5703125" style="333" customWidth="1"/>
    <col min="3" max="3" width="7.140625" customWidth="1"/>
    <col min="4" max="4" width="8.85546875" bestFit="1" customWidth="1"/>
    <col min="5" max="5" width="10.140625" style="370" bestFit="1" customWidth="1"/>
    <col min="6" max="6" width="14" style="370" customWidth="1"/>
    <col min="8" max="8" width="10.140625" bestFit="1" customWidth="1"/>
  </cols>
  <sheetData>
    <row r="1" spans="1:6" ht="21" customHeight="1">
      <c r="A1" s="559" t="s">
        <v>215</v>
      </c>
      <c r="B1" s="559"/>
      <c r="C1" s="559"/>
      <c r="D1" s="559"/>
      <c r="E1" s="559"/>
      <c r="F1" s="559"/>
    </row>
    <row r="2" spans="1:6" ht="28.5" customHeight="1">
      <c r="A2" s="559" t="s">
        <v>608</v>
      </c>
      <c r="B2" s="559"/>
      <c r="C2" s="559"/>
      <c r="D2" s="559"/>
      <c r="E2" s="559"/>
      <c r="F2" s="559"/>
    </row>
    <row r="3" spans="1:6" ht="16.5" thickBot="1">
      <c r="A3" s="7"/>
      <c r="B3" s="327"/>
      <c r="C3" s="8"/>
      <c r="D3" s="8"/>
      <c r="E3" s="371"/>
      <c r="F3" s="349"/>
    </row>
    <row r="4" spans="1:6" ht="15">
      <c r="A4" s="560" t="s">
        <v>216</v>
      </c>
      <c r="B4" s="561"/>
      <c r="C4" s="561"/>
      <c r="D4" s="561"/>
      <c r="E4" s="561"/>
      <c r="F4" s="562"/>
    </row>
    <row r="5" spans="1:6" ht="15">
      <c r="A5" s="10"/>
      <c r="B5" s="328"/>
      <c r="C5" s="11"/>
      <c r="D5" s="11"/>
      <c r="E5" s="350"/>
      <c r="F5" s="350"/>
    </row>
    <row r="6" spans="1:6">
      <c r="A6" s="12" t="s">
        <v>217</v>
      </c>
      <c r="B6" s="322"/>
      <c r="C6" s="13" t="s">
        <v>218</v>
      </c>
      <c r="D6" s="14"/>
      <c r="E6" s="372" t="s">
        <v>219</v>
      </c>
      <c r="F6" s="351" t="s">
        <v>220</v>
      </c>
    </row>
    <row r="7" spans="1:6">
      <c r="A7" s="15" t="s">
        <v>221</v>
      </c>
      <c r="B7" s="323" t="s">
        <v>222</v>
      </c>
      <c r="C7" s="16" t="s">
        <v>223</v>
      </c>
      <c r="D7" s="17" t="s">
        <v>224</v>
      </c>
      <c r="E7" s="373" t="s">
        <v>225</v>
      </c>
      <c r="F7" s="352" t="s">
        <v>225</v>
      </c>
    </row>
    <row r="8" spans="1:6" ht="13.5" thickBot="1">
      <c r="A8" s="18"/>
      <c r="B8" s="324"/>
      <c r="C8" s="19"/>
      <c r="D8" s="20"/>
      <c r="E8" s="374" t="s">
        <v>226</v>
      </c>
      <c r="F8" s="353" t="s">
        <v>226</v>
      </c>
    </row>
    <row r="9" spans="1:6">
      <c r="A9" s="382"/>
      <c r="B9" s="383"/>
      <c r="C9" s="384"/>
      <c r="D9" s="385"/>
      <c r="E9" s="386"/>
      <c r="F9" s="387"/>
    </row>
    <row r="10" spans="1:6" ht="15.75">
      <c r="A10" s="388" t="s">
        <v>610</v>
      </c>
      <c r="B10" s="343" t="s">
        <v>227</v>
      </c>
      <c r="C10" s="321"/>
      <c r="D10" s="321"/>
      <c r="E10" s="356"/>
      <c r="F10" s="356"/>
    </row>
    <row r="11" spans="1:6" ht="18">
      <c r="A11" s="27"/>
      <c r="B11" s="329"/>
      <c r="C11" s="321"/>
      <c r="D11" s="321"/>
      <c r="E11" s="356"/>
      <c r="F11" s="354"/>
    </row>
    <row r="12" spans="1:6" ht="15.75">
      <c r="A12" s="342" t="s">
        <v>228</v>
      </c>
      <c r="B12" s="343" t="s">
        <v>604</v>
      </c>
      <c r="C12" s="344"/>
      <c r="D12" s="344"/>
      <c r="E12" s="355"/>
      <c r="F12" s="355"/>
    </row>
    <row r="13" spans="1:6" ht="15.75">
      <c r="A13" s="21"/>
      <c r="B13" s="330"/>
      <c r="C13" s="9"/>
      <c r="D13" s="9"/>
      <c r="E13" s="349"/>
      <c r="F13" s="349"/>
    </row>
    <row r="14" spans="1:6" ht="335.25" customHeight="1">
      <c r="A14" s="21" t="s">
        <v>90</v>
      </c>
      <c r="B14" s="325" t="s">
        <v>229</v>
      </c>
      <c r="C14" s="30"/>
      <c r="D14" s="30"/>
      <c r="E14" s="356"/>
      <c r="F14" s="356"/>
    </row>
    <row r="15" spans="1:6" ht="31.5" customHeight="1">
      <c r="A15" s="33"/>
      <c r="B15" s="331" t="s">
        <v>230</v>
      </c>
      <c r="C15" s="23" t="s">
        <v>231</v>
      </c>
      <c r="D15" s="23">
        <v>50</v>
      </c>
      <c r="E15" s="357"/>
      <c r="F15" s="357">
        <f t="shared" ref="F15:F28" si="0">E15*D15</f>
        <v>0</v>
      </c>
    </row>
    <row r="16" spans="1:6" ht="15">
      <c r="A16" s="33"/>
      <c r="B16" s="331" t="s">
        <v>232</v>
      </c>
      <c r="C16" s="23" t="s">
        <v>231</v>
      </c>
      <c r="D16" s="23">
        <v>35</v>
      </c>
      <c r="E16" s="357"/>
      <c r="F16" s="357">
        <f t="shared" si="0"/>
        <v>0</v>
      </c>
    </row>
    <row r="17" spans="1:6" ht="15">
      <c r="A17" s="33"/>
      <c r="B17" s="331" t="s">
        <v>233</v>
      </c>
      <c r="C17" s="23" t="s">
        <v>231</v>
      </c>
      <c r="D17" s="23">
        <v>25</v>
      </c>
      <c r="E17" s="357"/>
      <c r="F17" s="357">
        <f t="shared" si="0"/>
        <v>0</v>
      </c>
    </row>
    <row r="18" spans="1:6" ht="15">
      <c r="A18" s="33"/>
      <c r="B18" s="331" t="s">
        <v>234</v>
      </c>
      <c r="C18" s="23" t="s">
        <v>231</v>
      </c>
      <c r="D18" s="23">
        <v>45</v>
      </c>
      <c r="E18" s="357"/>
      <c r="F18" s="357">
        <f t="shared" si="0"/>
        <v>0</v>
      </c>
    </row>
    <row r="19" spans="1:6" ht="32.25" customHeight="1">
      <c r="A19" s="33"/>
      <c r="B19" s="331" t="s">
        <v>235</v>
      </c>
      <c r="C19" s="23" t="s">
        <v>231</v>
      </c>
      <c r="D19" s="23">
        <v>80</v>
      </c>
      <c r="E19" s="357"/>
      <c r="F19" s="357">
        <f t="shared" si="0"/>
        <v>0</v>
      </c>
    </row>
    <row r="20" spans="1:6" ht="15">
      <c r="A20" s="33"/>
      <c r="B20" s="331" t="s">
        <v>236</v>
      </c>
      <c r="C20" s="23" t="s">
        <v>231</v>
      </c>
      <c r="D20" s="23">
        <v>15</v>
      </c>
      <c r="E20" s="357"/>
      <c r="F20" s="357">
        <f t="shared" si="0"/>
        <v>0</v>
      </c>
    </row>
    <row r="21" spans="1:6" ht="45">
      <c r="A21" s="33"/>
      <c r="B21" s="331" t="s">
        <v>237</v>
      </c>
      <c r="C21" s="23" t="s">
        <v>231</v>
      </c>
      <c r="D21" s="23">
        <v>25</v>
      </c>
      <c r="E21" s="357"/>
      <c r="F21" s="357">
        <f t="shared" si="0"/>
        <v>0</v>
      </c>
    </row>
    <row r="22" spans="1:6" ht="15">
      <c r="A22" s="33"/>
      <c r="B22" s="331" t="s">
        <v>238</v>
      </c>
      <c r="C22" s="23" t="s">
        <v>12</v>
      </c>
      <c r="D22" s="23">
        <v>2</v>
      </c>
      <c r="E22" s="357"/>
      <c r="F22" s="357">
        <f t="shared" si="0"/>
        <v>0</v>
      </c>
    </row>
    <row r="23" spans="1:6" ht="15">
      <c r="A23" s="33"/>
      <c r="B23" s="331" t="s">
        <v>239</v>
      </c>
      <c r="C23" s="23" t="s">
        <v>12</v>
      </c>
      <c r="D23" s="23">
        <v>1</v>
      </c>
      <c r="E23" s="357"/>
      <c r="F23" s="357">
        <f t="shared" si="0"/>
        <v>0</v>
      </c>
    </row>
    <row r="24" spans="1:6" ht="15">
      <c r="A24" s="33"/>
      <c r="B24" s="331" t="s">
        <v>240</v>
      </c>
      <c r="C24" s="23" t="s">
        <v>12</v>
      </c>
      <c r="D24" s="23">
        <v>1</v>
      </c>
      <c r="E24" s="357"/>
      <c r="F24" s="357">
        <f t="shared" si="0"/>
        <v>0</v>
      </c>
    </row>
    <row r="25" spans="1:6" ht="15">
      <c r="A25" s="33"/>
      <c r="B25" s="331" t="s">
        <v>241</v>
      </c>
      <c r="C25" s="23" t="s">
        <v>12</v>
      </c>
      <c r="D25" s="23">
        <v>3</v>
      </c>
      <c r="E25" s="357"/>
      <c r="F25" s="357">
        <f t="shared" si="0"/>
        <v>0</v>
      </c>
    </row>
    <row r="26" spans="1:6" ht="15">
      <c r="A26" s="33"/>
      <c r="B26" s="331" t="s">
        <v>242</v>
      </c>
      <c r="C26" s="23" t="s">
        <v>12</v>
      </c>
      <c r="D26" s="23">
        <v>1</v>
      </c>
      <c r="E26" s="357"/>
      <c r="F26" s="357">
        <f t="shared" si="0"/>
        <v>0</v>
      </c>
    </row>
    <row r="27" spans="1:6" ht="15">
      <c r="A27" s="33"/>
      <c r="B27" s="331" t="s">
        <v>243</v>
      </c>
      <c r="C27" s="23" t="s">
        <v>12</v>
      </c>
      <c r="D27" s="23">
        <v>3</v>
      </c>
      <c r="E27" s="357"/>
      <c r="F27" s="357">
        <f t="shared" si="0"/>
        <v>0</v>
      </c>
    </row>
    <row r="28" spans="1:6" ht="36.75" customHeight="1">
      <c r="A28" s="33"/>
      <c r="B28" s="331" t="s">
        <v>244</v>
      </c>
      <c r="C28" s="23" t="s">
        <v>12</v>
      </c>
      <c r="D28" s="23">
        <v>2</v>
      </c>
      <c r="E28" s="357"/>
      <c r="F28" s="357">
        <f t="shared" si="0"/>
        <v>0</v>
      </c>
    </row>
    <row r="29" spans="1:6" ht="55.5" customHeight="1">
      <c r="A29" s="33" t="s">
        <v>92</v>
      </c>
      <c r="B29" s="331" t="s">
        <v>245</v>
      </c>
      <c r="C29" s="152"/>
      <c r="D29" s="152"/>
      <c r="E29" s="358"/>
      <c r="F29" s="358"/>
    </row>
    <row r="30" spans="1:6" ht="15">
      <c r="A30" s="33"/>
      <c r="B30" s="331" t="s">
        <v>246</v>
      </c>
      <c r="C30" s="23" t="s">
        <v>12</v>
      </c>
      <c r="D30" s="23">
        <v>1</v>
      </c>
      <c r="E30" s="357"/>
      <c r="F30" s="357">
        <f>E30*D30</f>
        <v>0</v>
      </c>
    </row>
    <row r="31" spans="1:6" ht="23.25" customHeight="1">
      <c r="A31" s="33"/>
      <c r="B31" s="331" t="s">
        <v>247</v>
      </c>
      <c r="C31" s="23" t="s">
        <v>12</v>
      </c>
      <c r="D31" s="23">
        <v>1</v>
      </c>
      <c r="E31" s="357"/>
      <c r="F31" s="357">
        <f>E31*D31</f>
        <v>0</v>
      </c>
    </row>
    <row r="32" spans="1:6" ht="153.75" customHeight="1">
      <c r="A32" s="33" t="s">
        <v>94</v>
      </c>
      <c r="B32" s="331" t="s">
        <v>248</v>
      </c>
      <c r="C32" s="152"/>
      <c r="D32" s="152"/>
      <c r="E32" s="358"/>
      <c r="F32" s="358"/>
    </row>
    <row r="33" spans="1:6" ht="66" customHeight="1">
      <c r="A33" s="33"/>
      <c r="B33" s="331" t="s">
        <v>249</v>
      </c>
      <c r="C33" s="23" t="s">
        <v>12</v>
      </c>
      <c r="D33" s="23">
        <v>4</v>
      </c>
      <c r="E33" s="357"/>
      <c r="F33" s="357">
        <f t="shared" ref="F33:F44" si="1">E33*D33</f>
        <v>0</v>
      </c>
    </row>
    <row r="34" spans="1:6" ht="15">
      <c r="A34" s="33"/>
      <c r="B34" s="331" t="s">
        <v>250</v>
      </c>
      <c r="C34" s="23" t="s">
        <v>12</v>
      </c>
      <c r="D34" s="23">
        <v>2</v>
      </c>
      <c r="E34" s="357"/>
      <c r="F34" s="357">
        <f t="shared" si="1"/>
        <v>0</v>
      </c>
    </row>
    <row r="35" spans="1:6" ht="96" customHeight="1">
      <c r="A35" s="33"/>
      <c r="B35" s="331" t="s">
        <v>251</v>
      </c>
      <c r="C35" s="23" t="s">
        <v>12</v>
      </c>
      <c r="D35" s="23">
        <v>18</v>
      </c>
      <c r="E35" s="357"/>
      <c r="F35" s="357">
        <f t="shared" si="1"/>
        <v>0</v>
      </c>
    </row>
    <row r="36" spans="1:6" ht="60">
      <c r="A36" s="33"/>
      <c r="B36" s="331" t="s">
        <v>252</v>
      </c>
      <c r="C36" s="23" t="s">
        <v>12</v>
      </c>
      <c r="D36" s="23">
        <v>7</v>
      </c>
      <c r="E36" s="357"/>
      <c r="F36" s="357">
        <f t="shared" si="1"/>
        <v>0</v>
      </c>
    </row>
    <row r="37" spans="1:6" ht="30">
      <c r="A37" s="33"/>
      <c r="B37" s="331" t="s">
        <v>253</v>
      </c>
      <c r="C37" s="23" t="s">
        <v>12</v>
      </c>
      <c r="D37" s="23">
        <v>1</v>
      </c>
      <c r="E37" s="357"/>
      <c r="F37" s="357">
        <f t="shared" si="1"/>
        <v>0</v>
      </c>
    </row>
    <row r="38" spans="1:6" ht="15">
      <c r="A38" s="33"/>
      <c r="B38" s="331" t="s">
        <v>254</v>
      </c>
      <c r="C38" s="23" t="s">
        <v>12</v>
      </c>
      <c r="D38" s="23">
        <v>1</v>
      </c>
      <c r="E38" s="357"/>
      <c r="F38" s="357">
        <f t="shared" si="1"/>
        <v>0</v>
      </c>
    </row>
    <row r="39" spans="1:6" ht="15">
      <c r="A39" s="33"/>
      <c r="B39" s="331" t="s">
        <v>255</v>
      </c>
      <c r="C39" s="23" t="s">
        <v>12</v>
      </c>
      <c r="D39" s="23">
        <v>1</v>
      </c>
      <c r="E39" s="357"/>
      <c r="F39" s="357">
        <f t="shared" si="1"/>
        <v>0</v>
      </c>
    </row>
    <row r="40" spans="1:6" ht="15">
      <c r="A40" s="33"/>
      <c r="B40" s="331" t="s">
        <v>256</v>
      </c>
      <c r="C40" s="23" t="s">
        <v>12</v>
      </c>
      <c r="D40" s="23">
        <v>1</v>
      </c>
      <c r="E40" s="357"/>
      <c r="F40" s="357">
        <f t="shared" si="1"/>
        <v>0</v>
      </c>
    </row>
    <row r="41" spans="1:6" ht="96" customHeight="1">
      <c r="A41" s="33" t="s">
        <v>96</v>
      </c>
      <c r="B41" s="331" t="s">
        <v>257</v>
      </c>
      <c r="C41" s="23" t="s">
        <v>12</v>
      </c>
      <c r="D41" s="23">
        <v>1</v>
      </c>
      <c r="E41" s="357"/>
      <c r="F41" s="357">
        <f t="shared" si="1"/>
        <v>0</v>
      </c>
    </row>
    <row r="42" spans="1:6" ht="55.5" customHeight="1">
      <c r="A42" s="33" t="s">
        <v>98</v>
      </c>
      <c r="B42" s="331" t="s">
        <v>258</v>
      </c>
      <c r="C42" s="23" t="s">
        <v>12</v>
      </c>
      <c r="D42" s="23">
        <v>1</v>
      </c>
      <c r="E42" s="357"/>
      <c r="F42" s="357">
        <f t="shared" si="1"/>
        <v>0</v>
      </c>
    </row>
    <row r="43" spans="1:6" ht="49.5" customHeight="1">
      <c r="A43" s="33" t="s">
        <v>100</v>
      </c>
      <c r="B43" s="331" t="s">
        <v>259</v>
      </c>
      <c r="C43" s="23" t="s">
        <v>12</v>
      </c>
      <c r="D43" s="23">
        <v>1</v>
      </c>
      <c r="E43" s="357"/>
      <c r="F43" s="357">
        <f t="shared" si="1"/>
        <v>0</v>
      </c>
    </row>
    <row r="44" spans="1:6" ht="83.25" customHeight="1">
      <c r="A44" s="33" t="s">
        <v>138</v>
      </c>
      <c r="B44" s="331" t="s">
        <v>260</v>
      </c>
      <c r="C44" s="23" t="s">
        <v>231</v>
      </c>
      <c r="D44" s="23">
        <v>170</v>
      </c>
      <c r="E44" s="357"/>
      <c r="F44" s="357">
        <f t="shared" si="1"/>
        <v>0</v>
      </c>
    </row>
    <row r="45" spans="1:6" ht="28.5" customHeight="1">
      <c r="A45" s="320"/>
      <c r="B45" s="565" t="s">
        <v>605</v>
      </c>
      <c r="C45" s="565"/>
      <c r="D45" s="565"/>
      <c r="E45" s="565"/>
      <c r="F45" s="359">
        <f>SUM(F15:F44)</f>
        <v>0</v>
      </c>
    </row>
    <row r="46" spans="1:6" ht="15">
      <c r="A46" s="33"/>
      <c r="B46" s="33"/>
      <c r="C46" s="33"/>
      <c r="D46" s="33"/>
      <c r="E46" s="360"/>
      <c r="F46" s="360"/>
    </row>
    <row r="47" spans="1:6" ht="15.75">
      <c r="A47" s="338" t="s">
        <v>7</v>
      </c>
      <c r="B47" s="343" t="s">
        <v>606</v>
      </c>
      <c r="C47" s="345"/>
      <c r="D47" s="345"/>
      <c r="E47" s="361"/>
      <c r="F47" s="361"/>
    </row>
    <row r="48" spans="1:6" ht="10.5" customHeight="1">
      <c r="A48" s="338"/>
      <c r="B48" s="343"/>
      <c r="C48" s="345"/>
      <c r="D48" s="345"/>
      <c r="E48" s="361"/>
      <c r="F48" s="361"/>
    </row>
    <row r="49" spans="1:6" ht="48.75" customHeight="1">
      <c r="A49" s="334" t="s">
        <v>90</v>
      </c>
      <c r="B49" s="325" t="s">
        <v>261</v>
      </c>
      <c r="C49" s="25" t="s">
        <v>231</v>
      </c>
      <c r="D49" s="25">
        <v>38</v>
      </c>
      <c r="E49" s="362"/>
      <c r="F49" s="362">
        <f t="shared" ref="F49:F56" si="2">E49*D49</f>
        <v>0</v>
      </c>
    </row>
    <row r="50" spans="1:6" ht="81.75" customHeight="1">
      <c r="A50" s="33" t="s">
        <v>92</v>
      </c>
      <c r="B50" s="325" t="s">
        <v>262</v>
      </c>
      <c r="C50" s="23" t="s">
        <v>263</v>
      </c>
      <c r="D50" s="23">
        <v>45</v>
      </c>
      <c r="E50" s="363"/>
      <c r="F50" s="363">
        <f t="shared" si="2"/>
        <v>0</v>
      </c>
    </row>
    <row r="51" spans="1:6" ht="60">
      <c r="A51" s="33" t="s">
        <v>94</v>
      </c>
      <c r="B51" s="325" t="s">
        <v>264</v>
      </c>
      <c r="C51" s="26" t="s">
        <v>263</v>
      </c>
      <c r="D51" s="24">
        <v>5</v>
      </c>
      <c r="E51" s="357"/>
      <c r="F51" s="357">
        <f t="shared" si="2"/>
        <v>0</v>
      </c>
    </row>
    <row r="52" spans="1:6" ht="33" customHeight="1">
      <c r="A52" s="33" t="s">
        <v>96</v>
      </c>
      <c r="B52" s="325" t="s">
        <v>265</v>
      </c>
      <c r="C52" s="26" t="s">
        <v>263</v>
      </c>
      <c r="D52" s="24">
        <v>40</v>
      </c>
      <c r="E52" s="357"/>
      <c r="F52" s="357">
        <f t="shared" si="2"/>
        <v>0</v>
      </c>
    </row>
    <row r="53" spans="1:6" ht="39" customHeight="1">
      <c r="A53" s="33" t="s">
        <v>98</v>
      </c>
      <c r="B53" s="325" t="s">
        <v>266</v>
      </c>
      <c r="C53" s="26" t="s">
        <v>263</v>
      </c>
      <c r="D53" s="24">
        <v>15</v>
      </c>
      <c r="E53" s="357"/>
      <c r="F53" s="357">
        <f t="shared" si="2"/>
        <v>0</v>
      </c>
    </row>
    <row r="54" spans="1:6" ht="60">
      <c r="A54" s="33" t="s">
        <v>100</v>
      </c>
      <c r="B54" s="325" t="s">
        <v>267</v>
      </c>
      <c r="C54" s="26" t="s">
        <v>17</v>
      </c>
      <c r="D54" s="24">
        <v>11</v>
      </c>
      <c r="E54" s="357"/>
      <c r="F54" s="357">
        <f t="shared" si="2"/>
        <v>0</v>
      </c>
    </row>
    <row r="55" spans="1:6" ht="52.5" customHeight="1">
      <c r="A55" s="33" t="s">
        <v>138</v>
      </c>
      <c r="B55" s="325" t="s">
        <v>268</v>
      </c>
      <c r="C55" s="26" t="s">
        <v>12</v>
      </c>
      <c r="D55" s="24">
        <v>1</v>
      </c>
      <c r="E55" s="357"/>
      <c r="F55" s="357">
        <f t="shared" si="2"/>
        <v>0</v>
      </c>
    </row>
    <row r="56" spans="1:6" ht="48.75" customHeight="1">
      <c r="A56" s="33" t="s">
        <v>104</v>
      </c>
      <c r="B56" s="325" t="s">
        <v>269</v>
      </c>
      <c r="C56" s="26" t="s">
        <v>231</v>
      </c>
      <c r="D56" s="24">
        <v>170</v>
      </c>
      <c r="E56" s="357"/>
      <c r="F56" s="357">
        <f t="shared" si="2"/>
        <v>0</v>
      </c>
    </row>
    <row r="57" spans="1:6" ht="27" customHeight="1">
      <c r="A57" s="320"/>
      <c r="B57" s="565" t="s">
        <v>601</v>
      </c>
      <c r="C57" s="565"/>
      <c r="D57" s="565"/>
      <c r="E57" s="565"/>
      <c r="F57" s="359">
        <f>SUM(F49:F56)</f>
        <v>0</v>
      </c>
    </row>
    <row r="58" spans="1:6" ht="15.75">
      <c r="A58" s="337"/>
      <c r="B58" s="339"/>
      <c r="C58" s="339"/>
      <c r="D58" s="339"/>
      <c r="E58" s="339"/>
      <c r="F58" s="522"/>
    </row>
    <row r="59" spans="1:6" ht="15.75">
      <c r="A59" s="340"/>
      <c r="B59" s="568" t="s">
        <v>617</v>
      </c>
      <c r="C59" s="568"/>
      <c r="D59" s="568"/>
      <c r="E59" s="568"/>
      <c r="F59" s="523">
        <f>F57+F45</f>
        <v>0</v>
      </c>
    </row>
    <row r="60" spans="1:6" ht="15">
      <c r="A60" s="563"/>
      <c r="B60" s="563"/>
      <c r="C60" s="563"/>
      <c r="D60" s="563"/>
      <c r="E60" s="563"/>
      <c r="F60" s="563"/>
    </row>
    <row r="61" spans="1:6" ht="15">
      <c r="A61" s="31"/>
      <c r="B61" s="31"/>
      <c r="C61" s="31"/>
      <c r="D61" s="31"/>
      <c r="E61" s="364"/>
      <c r="F61" s="364"/>
    </row>
    <row r="62" spans="1:6" ht="15.75">
      <c r="A62" s="32" t="s">
        <v>611</v>
      </c>
      <c r="B62" s="389" t="s">
        <v>270</v>
      </c>
      <c r="C62" s="341"/>
      <c r="D62" s="341"/>
      <c r="E62" s="365"/>
      <c r="F62" s="365"/>
    </row>
    <row r="63" spans="1:6" ht="18">
      <c r="A63" s="338"/>
      <c r="B63" s="329"/>
      <c r="C63" s="341"/>
      <c r="D63" s="341"/>
      <c r="E63" s="365"/>
      <c r="F63" s="365"/>
    </row>
    <row r="64" spans="1:6" ht="69" customHeight="1">
      <c r="A64" s="335" t="s">
        <v>90</v>
      </c>
      <c r="B64" s="326" t="s">
        <v>534</v>
      </c>
      <c r="C64" s="381" t="s">
        <v>144</v>
      </c>
      <c r="D64" s="29">
        <v>1</v>
      </c>
      <c r="E64" s="375"/>
      <c r="F64" s="366">
        <f>E64*D64</f>
        <v>0</v>
      </c>
    </row>
    <row r="65" spans="1:6" ht="15">
      <c r="A65" s="28"/>
      <c r="B65" s="326" t="s">
        <v>532</v>
      </c>
      <c r="C65" s="25"/>
      <c r="D65" s="25"/>
      <c r="E65" s="376"/>
      <c r="F65" s="366"/>
    </row>
    <row r="66" spans="1:6" ht="15">
      <c r="A66" s="28"/>
      <c r="B66" s="325" t="s">
        <v>533</v>
      </c>
      <c r="C66" s="25"/>
      <c r="D66" s="25"/>
      <c r="E66" s="376"/>
      <c r="F66" s="366"/>
    </row>
    <row r="67" spans="1:6" ht="172.5" customHeight="1">
      <c r="A67" s="33" t="s">
        <v>92</v>
      </c>
      <c r="B67" s="325" t="s">
        <v>271</v>
      </c>
      <c r="C67" s="26" t="s">
        <v>22</v>
      </c>
      <c r="D67" s="24">
        <v>116</v>
      </c>
      <c r="E67" s="357"/>
      <c r="F67" s="357">
        <f t="shared" ref="F67:F77" si="3">E67*D67</f>
        <v>0</v>
      </c>
    </row>
    <row r="68" spans="1:6" ht="30">
      <c r="A68" s="336" t="s">
        <v>94</v>
      </c>
      <c r="B68" s="325" t="s">
        <v>272</v>
      </c>
      <c r="C68" s="26" t="s">
        <v>17</v>
      </c>
      <c r="D68" s="24">
        <v>80</v>
      </c>
      <c r="E68" s="357"/>
      <c r="F68" s="357">
        <f t="shared" si="3"/>
        <v>0</v>
      </c>
    </row>
    <row r="69" spans="1:6" ht="35.25" customHeight="1">
      <c r="A69" s="33" t="s">
        <v>96</v>
      </c>
      <c r="B69" s="325" t="s">
        <v>273</v>
      </c>
      <c r="C69" s="26" t="s">
        <v>22</v>
      </c>
      <c r="D69" s="24">
        <v>8</v>
      </c>
      <c r="E69" s="357"/>
      <c r="F69" s="357">
        <f t="shared" si="3"/>
        <v>0</v>
      </c>
    </row>
    <row r="70" spans="1:6" ht="255.75" customHeight="1">
      <c r="A70" s="33" t="s">
        <v>98</v>
      </c>
      <c r="B70" s="325" t="s">
        <v>641</v>
      </c>
      <c r="C70" s="26" t="s">
        <v>231</v>
      </c>
      <c r="D70" s="24">
        <v>25</v>
      </c>
      <c r="E70" s="377"/>
      <c r="F70" s="357">
        <f t="shared" si="3"/>
        <v>0</v>
      </c>
    </row>
    <row r="71" spans="1:6" ht="15">
      <c r="A71" s="33"/>
      <c r="B71" s="325" t="s">
        <v>274</v>
      </c>
      <c r="C71" s="26" t="s">
        <v>231</v>
      </c>
      <c r="D71" s="24">
        <v>40</v>
      </c>
      <c r="E71" s="377"/>
      <c r="F71" s="357">
        <f t="shared" si="3"/>
        <v>0</v>
      </c>
    </row>
    <row r="72" spans="1:6" ht="15">
      <c r="A72" s="33"/>
      <c r="B72" s="325" t="s">
        <v>275</v>
      </c>
      <c r="C72" s="26" t="s">
        <v>231</v>
      </c>
      <c r="D72" s="24">
        <v>35</v>
      </c>
      <c r="E72" s="377"/>
      <c r="F72" s="357">
        <f t="shared" si="3"/>
        <v>0</v>
      </c>
    </row>
    <row r="73" spans="1:6" ht="15">
      <c r="A73" s="33"/>
      <c r="B73" s="325" t="s">
        <v>276</v>
      </c>
      <c r="C73" s="26" t="s">
        <v>231</v>
      </c>
      <c r="D73" s="24">
        <v>60</v>
      </c>
      <c r="E73" s="377"/>
      <c r="F73" s="357">
        <f t="shared" si="3"/>
        <v>0</v>
      </c>
    </row>
    <row r="74" spans="1:6" ht="105">
      <c r="A74" s="33" t="s">
        <v>100</v>
      </c>
      <c r="B74" s="325" t="s">
        <v>277</v>
      </c>
      <c r="C74" s="26" t="s">
        <v>12</v>
      </c>
      <c r="D74" s="24">
        <v>3</v>
      </c>
      <c r="E74" s="377"/>
      <c r="F74" s="357">
        <f t="shared" si="3"/>
        <v>0</v>
      </c>
    </row>
    <row r="75" spans="1:6" ht="60">
      <c r="A75" s="33" t="s">
        <v>138</v>
      </c>
      <c r="B75" s="325" t="s">
        <v>278</v>
      </c>
      <c r="C75" s="26" t="s">
        <v>22</v>
      </c>
      <c r="D75" s="24">
        <v>5</v>
      </c>
      <c r="E75" s="377"/>
      <c r="F75" s="357">
        <f t="shared" si="3"/>
        <v>0</v>
      </c>
    </row>
    <row r="76" spans="1:6" ht="185.25" customHeight="1">
      <c r="A76" s="33" t="s">
        <v>104</v>
      </c>
      <c r="B76" s="325" t="s">
        <v>279</v>
      </c>
      <c r="C76" s="26" t="s">
        <v>12</v>
      </c>
      <c r="D76" s="24">
        <v>5</v>
      </c>
      <c r="E76" s="377"/>
      <c r="F76" s="357">
        <f t="shared" si="3"/>
        <v>0</v>
      </c>
    </row>
    <row r="77" spans="1:6" ht="30">
      <c r="A77" s="33" t="s">
        <v>121</v>
      </c>
      <c r="B77" s="325" t="s">
        <v>280</v>
      </c>
      <c r="C77" s="26" t="s">
        <v>12</v>
      </c>
      <c r="D77" s="24">
        <v>1</v>
      </c>
      <c r="E77" s="377"/>
      <c r="F77" s="357">
        <f t="shared" si="3"/>
        <v>0</v>
      </c>
    </row>
    <row r="78" spans="1:6" ht="45">
      <c r="A78" s="33" t="s">
        <v>123</v>
      </c>
      <c r="B78" s="325" t="s">
        <v>607</v>
      </c>
      <c r="C78" s="26" t="s">
        <v>12</v>
      </c>
      <c r="D78" s="24">
        <v>1</v>
      </c>
      <c r="E78" s="377"/>
      <c r="F78" s="357">
        <f>E78*D78</f>
        <v>0</v>
      </c>
    </row>
    <row r="79" spans="1:6" ht="45">
      <c r="A79" s="337" t="s">
        <v>125</v>
      </c>
      <c r="B79" s="325" t="s">
        <v>281</v>
      </c>
      <c r="C79" s="26" t="s">
        <v>231</v>
      </c>
      <c r="D79" s="24">
        <v>70</v>
      </c>
      <c r="E79" s="377"/>
      <c r="F79" s="357">
        <f>E79*D79</f>
        <v>0</v>
      </c>
    </row>
    <row r="80" spans="1:6" ht="23.25" customHeight="1">
      <c r="A80" s="566" t="s">
        <v>602</v>
      </c>
      <c r="B80" s="566"/>
      <c r="C80" s="566"/>
      <c r="D80" s="566"/>
      <c r="E80" s="566"/>
      <c r="F80" s="380">
        <f>SUM(F64:F79)</f>
        <v>0</v>
      </c>
    </row>
    <row r="81" spans="1:8" ht="15">
      <c r="A81" s="564"/>
      <c r="B81" s="564"/>
      <c r="C81" s="564"/>
      <c r="D81" s="564"/>
      <c r="E81" s="564"/>
      <c r="F81" s="564"/>
    </row>
    <row r="82" spans="1:8" ht="15">
      <c r="A82" s="31"/>
      <c r="B82" s="31"/>
      <c r="C82" s="31"/>
      <c r="D82" s="31"/>
      <c r="E82" s="364"/>
      <c r="F82" s="364"/>
    </row>
    <row r="83" spans="1:8" ht="15.75">
      <c r="A83" s="338" t="s">
        <v>282</v>
      </c>
      <c r="B83" s="343" t="s">
        <v>283</v>
      </c>
      <c r="C83" s="346"/>
      <c r="D83" s="347"/>
      <c r="E83" s="378"/>
      <c r="F83" s="367"/>
    </row>
    <row r="84" spans="1:8" ht="9" customHeight="1">
      <c r="A84" s="338"/>
      <c r="B84" s="343"/>
      <c r="C84" s="346"/>
      <c r="D84" s="347"/>
      <c r="E84" s="378"/>
      <c r="F84" s="367"/>
    </row>
    <row r="85" spans="1:8" ht="188.25" customHeight="1">
      <c r="A85" s="33" t="s">
        <v>90</v>
      </c>
      <c r="B85" s="325" t="s">
        <v>284</v>
      </c>
      <c r="C85" s="26" t="s">
        <v>12</v>
      </c>
      <c r="D85" s="24">
        <v>6</v>
      </c>
      <c r="E85" s="357"/>
      <c r="F85" s="357">
        <f t="shared" ref="F85:F93" si="4">E85*D85</f>
        <v>0</v>
      </c>
    </row>
    <row r="86" spans="1:8" ht="15">
      <c r="A86" s="31"/>
      <c r="B86" s="325" t="s">
        <v>285</v>
      </c>
      <c r="C86" s="26" t="s">
        <v>12</v>
      </c>
      <c r="D86" s="24">
        <v>1</v>
      </c>
      <c r="E86" s="368"/>
      <c r="F86" s="368">
        <f t="shared" si="4"/>
        <v>0</v>
      </c>
    </row>
    <row r="87" spans="1:8" ht="153.75" customHeight="1">
      <c r="A87" s="33" t="s">
        <v>92</v>
      </c>
      <c r="B87" s="325" t="s">
        <v>570</v>
      </c>
      <c r="C87" s="26" t="s">
        <v>12</v>
      </c>
      <c r="D87" s="24">
        <v>8</v>
      </c>
      <c r="E87" s="357"/>
      <c r="F87" s="357">
        <f t="shared" si="4"/>
        <v>0</v>
      </c>
    </row>
    <row r="88" spans="1:8" ht="15.75">
      <c r="A88" s="338"/>
      <c r="B88" s="325" t="s">
        <v>286</v>
      </c>
      <c r="C88" s="26" t="s">
        <v>12</v>
      </c>
      <c r="D88" s="24">
        <v>1</v>
      </c>
      <c r="E88" s="368"/>
      <c r="F88" s="368">
        <f t="shared" si="4"/>
        <v>0</v>
      </c>
    </row>
    <row r="89" spans="1:8" ht="96.75" customHeight="1">
      <c r="A89" s="33" t="s">
        <v>94</v>
      </c>
      <c r="B89" s="325" t="s">
        <v>287</v>
      </c>
      <c r="C89" s="26" t="s">
        <v>12</v>
      </c>
      <c r="D89" s="24">
        <v>9</v>
      </c>
      <c r="E89" s="357"/>
      <c r="F89" s="357">
        <f t="shared" si="4"/>
        <v>0</v>
      </c>
    </row>
    <row r="90" spans="1:8" ht="60">
      <c r="A90" s="33" t="s">
        <v>96</v>
      </c>
      <c r="B90" s="325" t="s">
        <v>288</v>
      </c>
      <c r="C90" s="26" t="s">
        <v>12</v>
      </c>
      <c r="D90" s="24">
        <v>9</v>
      </c>
      <c r="E90" s="357"/>
      <c r="F90" s="357">
        <f t="shared" si="4"/>
        <v>0</v>
      </c>
    </row>
    <row r="91" spans="1:8" ht="39" customHeight="1">
      <c r="A91" s="33" t="s">
        <v>98</v>
      </c>
      <c r="B91" s="325" t="s">
        <v>289</v>
      </c>
      <c r="C91" s="26" t="s">
        <v>12</v>
      </c>
      <c r="D91" s="24">
        <v>9</v>
      </c>
      <c r="E91" s="357"/>
      <c r="F91" s="357">
        <f t="shared" si="4"/>
        <v>0</v>
      </c>
    </row>
    <row r="92" spans="1:8" ht="36" customHeight="1">
      <c r="A92" s="33" t="s">
        <v>100</v>
      </c>
      <c r="B92" s="325" t="s">
        <v>290</v>
      </c>
      <c r="C92" s="26" t="s">
        <v>12</v>
      </c>
      <c r="D92" s="24">
        <v>9</v>
      </c>
      <c r="E92" s="357"/>
      <c r="F92" s="357">
        <f t="shared" si="4"/>
        <v>0</v>
      </c>
    </row>
    <row r="93" spans="1:8" ht="94.5" customHeight="1">
      <c r="A93" s="33" t="s">
        <v>138</v>
      </c>
      <c r="B93" s="325" t="s">
        <v>569</v>
      </c>
      <c r="C93" s="26" t="s">
        <v>12</v>
      </c>
      <c r="D93" s="24">
        <v>6</v>
      </c>
      <c r="E93" s="357"/>
      <c r="F93" s="357">
        <f t="shared" si="4"/>
        <v>0</v>
      </c>
    </row>
    <row r="94" spans="1:8" ht="24.75" customHeight="1">
      <c r="A94" s="566" t="s">
        <v>603</v>
      </c>
      <c r="B94" s="566"/>
      <c r="C94" s="566"/>
      <c r="D94" s="566"/>
      <c r="E94" s="566"/>
      <c r="F94" s="380">
        <f>SUM(F85:F93)</f>
        <v>0</v>
      </c>
      <c r="H94" s="62"/>
    </row>
    <row r="95" spans="1:8" ht="15.75">
      <c r="A95" s="33"/>
      <c r="B95" s="343"/>
      <c r="C95" s="30"/>
      <c r="D95" s="30"/>
      <c r="E95" s="356"/>
      <c r="F95" s="369"/>
      <c r="H95" s="62"/>
    </row>
    <row r="96" spans="1:8" ht="6.75" customHeight="1">
      <c r="A96" s="33"/>
      <c r="B96" s="343"/>
      <c r="C96" s="30"/>
      <c r="D96" s="30"/>
      <c r="E96" s="356"/>
      <c r="F96" s="369"/>
      <c r="H96" s="62"/>
    </row>
    <row r="97" spans="1:8" ht="15.75">
      <c r="A97" s="33"/>
      <c r="B97" s="343"/>
      <c r="C97" s="30"/>
      <c r="D97" s="30"/>
      <c r="E97" s="356"/>
      <c r="F97" s="369"/>
      <c r="H97" s="62"/>
    </row>
    <row r="98" spans="1:8" ht="15.75">
      <c r="A98" s="33"/>
      <c r="B98" s="343"/>
      <c r="C98" s="30"/>
      <c r="D98" s="30"/>
      <c r="E98" s="356"/>
      <c r="F98" s="369"/>
      <c r="H98" s="62"/>
    </row>
    <row r="99" spans="1:8" ht="15.75">
      <c r="A99" s="33"/>
      <c r="B99" s="567" t="s">
        <v>609</v>
      </c>
      <c r="C99" s="567"/>
      <c r="D99" s="567"/>
      <c r="E99" s="567"/>
      <c r="F99" s="567"/>
      <c r="H99" s="62"/>
    </row>
    <row r="100" spans="1:8" ht="15.75">
      <c r="A100" s="33"/>
      <c r="B100" s="343"/>
      <c r="C100" s="30"/>
      <c r="D100" s="30"/>
      <c r="E100" s="356"/>
      <c r="F100" s="369"/>
      <c r="H100" s="62"/>
    </row>
    <row r="101" spans="1:8" ht="24.95" customHeight="1">
      <c r="A101" s="22" t="s">
        <v>610</v>
      </c>
      <c r="B101" s="556" t="s">
        <v>613</v>
      </c>
      <c r="C101" s="556"/>
      <c r="D101" s="556"/>
      <c r="E101" s="556"/>
      <c r="F101" s="390">
        <f>SUM(F59)</f>
        <v>0</v>
      </c>
      <c r="H101" s="62"/>
    </row>
    <row r="102" spans="1:8" ht="24.95" customHeight="1">
      <c r="A102" s="22" t="s">
        <v>611</v>
      </c>
      <c r="B102" s="556" t="s">
        <v>614</v>
      </c>
      <c r="C102" s="556"/>
      <c r="D102" s="556"/>
      <c r="E102" s="556"/>
      <c r="F102" s="390">
        <f>SUM(F80)</f>
        <v>0</v>
      </c>
      <c r="H102" s="62"/>
    </row>
    <row r="103" spans="1:8" ht="24.95" customHeight="1">
      <c r="A103" s="22" t="s">
        <v>612</v>
      </c>
      <c r="B103" s="556" t="s">
        <v>615</v>
      </c>
      <c r="C103" s="556"/>
      <c r="D103" s="556"/>
      <c r="E103" s="556"/>
      <c r="F103" s="390">
        <f>SUM(F94)</f>
        <v>0</v>
      </c>
      <c r="H103" s="62"/>
    </row>
    <row r="104" spans="1:8" ht="5.25" customHeight="1">
      <c r="A104" s="33"/>
      <c r="B104" s="343"/>
      <c r="C104" s="348"/>
      <c r="D104" s="348"/>
      <c r="E104" s="379"/>
      <c r="F104" s="394"/>
      <c r="H104" s="62"/>
    </row>
    <row r="105" spans="1:8" s="392" customFormat="1" ht="24.95" customHeight="1">
      <c r="A105" s="391"/>
      <c r="B105" s="557" t="s">
        <v>616</v>
      </c>
      <c r="C105" s="557"/>
      <c r="D105" s="557"/>
      <c r="E105" s="557"/>
      <c r="F105" s="390">
        <f>SUM(F101:F104)</f>
        <v>0</v>
      </c>
      <c r="H105" s="393"/>
    </row>
    <row r="106" spans="1:8" ht="15.75">
      <c r="A106" s="33"/>
      <c r="B106" s="343"/>
      <c r="C106" s="30"/>
      <c r="D106" s="30"/>
      <c r="E106" s="356"/>
      <c r="F106" s="369"/>
      <c r="H106" s="62"/>
    </row>
    <row r="107" spans="1:8" ht="15.75">
      <c r="A107" s="338"/>
      <c r="B107" s="332"/>
      <c r="C107" s="34"/>
      <c r="D107" s="558" t="s">
        <v>291</v>
      </c>
      <c r="E107" s="558"/>
      <c r="F107" s="558"/>
    </row>
    <row r="108" spans="1:8" ht="15">
      <c r="A108" s="31"/>
      <c r="B108" s="325"/>
      <c r="C108" s="34"/>
      <c r="D108" s="558" t="s">
        <v>292</v>
      </c>
      <c r="E108" s="558"/>
      <c r="F108" s="558"/>
    </row>
  </sheetData>
  <mergeCells count="17">
    <mergeCell ref="A94:E94"/>
    <mergeCell ref="A2:F2"/>
    <mergeCell ref="B99:F99"/>
    <mergeCell ref="B59:E59"/>
    <mergeCell ref="B101:E101"/>
    <mergeCell ref="A1:F1"/>
    <mergeCell ref="A4:F4"/>
    <mergeCell ref="A60:F60"/>
    <mergeCell ref="A81:F81"/>
    <mergeCell ref="B45:E45"/>
    <mergeCell ref="B57:E57"/>
    <mergeCell ref="A80:E80"/>
    <mergeCell ref="B102:E102"/>
    <mergeCell ref="B103:E103"/>
    <mergeCell ref="B105:E105"/>
    <mergeCell ref="D107:F107"/>
    <mergeCell ref="D108:F108"/>
  </mergeCells>
  <pageMargins left="0.70866141732283472" right="0.31496062992125984"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87"/>
  <sheetViews>
    <sheetView workbookViewId="0">
      <selection activeCell="F80" sqref="F80"/>
    </sheetView>
  </sheetViews>
  <sheetFormatPr defaultRowHeight="12.75"/>
  <cols>
    <col min="1" max="1" width="5.85546875" style="454" customWidth="1"/>
    <col min="2" max="2" width="49.42578125" customWidth="1"/>
    <col min="3" max="3" width="6.5703125" style="411" customWidth="1"/>
    <col min="4" max="4" width="6.5703125" style="370" bestFit="1" customWidth="1"/>
    <col min="5" max="5" width="11.5703125" style="370" customWidth="1"/>
    <col min="6" max="6" width="13.5703125" customWidth="1"/>
  </cols>
  <sheetData>
    <row r="2" spans="1:6">
      <c r="A2" s="443" t="s">
        <v>293</v>
      </c>
      <c r="B2" s="426" t="s">
        <v>294</v>
      </c>
      <c r="C2" s="401"/>
      <c r="D2" s="412"/>
      <c r="E2" s="412"/>
      <c r="F2" s="36"/>
    </row>
    <row r="3" spans="1:6" ht="25.5">
      <c r="A3" s="456" t="s">
        <v>295</v>
      </c>
      <c r="B3" s="37" t="s">
        <v>296</v>
      </c>
      <c r="C3" s="402" t="s">
        <v>297</v>
      </c>
      <c r="D3" s="413" t="s">
        <v>298</v>
      </c>
      <c r="E3" s="419" t="s">
        <v>299</v>
      </c>
      <c r="F3" s="37" t="s">
        <v>300</v>
      </c>
    </row>
    <row r="4" spans="1:6" ht="15">
      <c r="A4" s="569" t="s">
        <v>301</v>
      </c>
      <c r="B4" s="569"/>
      <c r="C4" s="569"/>
      <c r="D4" s="569"/>
      <c r="E4" s="569"/>
      <c r="F4" s="569"/>
    </row>
    <row r="5" spans="1:6" ht="15">
      <c r="A5" s="569" t="s">
        <v>302</v>
      </c>
      <c r="B5" s="569"/>
      <c r="C5" s="43"/>
      <c r="D5" s="38"/>
      <c r="E5" s="38"/>
      <c r="F5" s="38"/>
    </row>
    <row r="6" spans="1:6" ht="15">
      <c r="A6" s="444"/>
      <c r="B6" s="427"/>
      <c r="C6" s="403"/>
      <c r="D6" s="39"/>
      <c r="E6" s="39"/>
      <c r="F6" s="39"/>
    </row>
    <row r="7" spans="1:6" ht="30">
      <c r="A7" s="445" t="s">
        <v>7</v>
      </c>
      <c r="B7" s="428" t="s">
        <v>303</v>
      </c>
      <c r="C7" s="404" t="s">
        <v>136</v>
      </c>
      <c r="D7" s="414">
        <v>1</v>
      </c>
      <c r="E7" s="420"/>
      <c r="F7" s="61">
        <f>E7*D7</f>
        <v>0</v>
      </c>
    </row>
    <row r="8" spans="1:6" ht="15">
      <c r="A8" s="445"/>
      <c r="B8" s="428"/>
      <c r="C8" s="404"/>
      <c r="D8" s="414"/>
      <c r="E8" s="420"/>
      <c r="F8" s="61"/>
    </row>
    <row r="9" spans="1:6" ht="15">
      <c r="A9" s="445" t="s">
        <v>11</v>
      </c>
      <c r="B9" s="429" t="s">
        <v>304</v>
      </c>
      <c r="C9" s="404" t="s">
        <v>136</v>
      </c>
      <c r="D9" s="414">
        <v>1</v>
      </c>
      <c r="E9" s="420"/>
      <c r="F9" s="61">
        <f>E9*D9</f>
        <v>0</v>
      </c>
    </row>
    <row r="10" spans="1:6" ht="15">
      <c r="A10" s="445"/>
      <c r="B10" s="428"/>
      <c r="C10" s="404"/>
      <c r="D10" s="414"/>
      <c r="E10" s="420"/>
      <c r="F10" s="61"/>
    </row>
    <row r="11" spans="1:6" ht="30">
      <c r="A11" s="445" t="s">
        <v>134</v>
      </c>
      <c r="B11" s="428" t="s">
        <v>305</v>
      </c>
      <c r="C11" s="404" t="s">
        <v>136</v>
      </c>
      <c r="D11" s="414">
        <v>1</v>
      </c>
      <c r="E11" s="420"/>
      <c r="F11" s="61">
        <f>E11*D11</f>
        <v>0</v>
      </c>
    </row>
    <row r="12" spans="1:6" ht="15">
      <c r="A12" s="445"/>
      <c r="B12" s="428"/>
      <c r="C12" s="404"/>
      <c r="D12" s="414"/>
      <c r="E12" s="414"/>
      <c r="F12" s="61"/>
    </row>
    <row r="13" spans="1:6" ht="15">
      <c r="A13" s="446"/>
      <c r="B13" s="430"/>
      <c r="C13" s="402"/>
      <c r="D13" s="42"/>
      <c r="E13" s="42"/>
      <c r="F13" s="42"/>
    </row>
    <row r="14" spans="1:6" ht="15">
      <c r="A14" s="569" t="s">
        <v>302</v>
      </c>
      <c r="B14" s="569"/>
      <c r="C14" s="43"/>
      <c r="D14" s="396"/>
      <c r="E14" s="38"/>
      <c r="F14" s="455">
        <f>SUM(F7:F13)</f>
        <v>0</v>
      </c>
    </row>
    <row r="15" spans="1:6" ht="15">
      <c r="A15" s="447"/>
      <c r="B15" s="431"/>
      <c r="C15" s="405"/>
      <c r="D15" s="44"/>
      <c r="E15" s="44"/>
      <c r="F15" s="44"/>
    </row>
    <row r="16" spans="1:6" ht="15">
      <c r="A16" s="569" t="s">
        <v>306</v>
      </c>
      <c r="B16" s="569"/>
      <c r="C16" s="43"/>
      <c r="D16" s="396"/>
      <c r="E16" s="38"/>
      <c r="F16" s="38"/>
    </row>
    <row r="17" spans="1:6" ht="174.75" customHeight="1">
      <c r="A17" s="448" t="s">
        <v>137</v>
      </c>
      <c r="B17" s="432" t="s">
        <v>307</v>
      </c>
      <c r="C17" s="45"/>
      <c r="D17" s="415"/>
      <c r="E17" s="41"/>
      <c r="F17" s="40"/>
    </row>
    <row r="18" spans="1:6" ht="35.25" customHeight="1">
      <c r="A18" s="449" t="s">
        <v>14</v>
      </c>
      <c r="B18" s="432" t="s">
        <v>308</v>
      </c>
      <c r="C18" s="45"/>
      <c r="D18" s="415"/>
      <c r="E18" s="41"/>
      <c r="F18" s="40"/>
    </row>
    <row r="19" spans="1:6" ht="15">
      <c r="A19" s="448"/>
      <c r="B19" s="432" t="s">
        <v>309</v>
      </c>
      <c r="C19" s="45" t="s">
        <v>133</v>
      </c>
      <c r="D19" s="415">
        <v>24</v>
      </c>
      <c r="E19" s="41"/>
      <c r="F19" s="61">
        <f t="shared" ref="F19:F20" si="0">E19*D19</f>
        <v>0</v>
      </c>
    </row>
    <row r="20" spans="1:6" ht="15">
      <c r="A20" s="445"/>
      <c r="B20" s="432" t="s">
        <v>310</v>
      </c>
      <c r="C20" s="406" t="s">
        <v>133</v>
      </c>
      <c r="D20" s="415">
        <v>3</v>
      </c>
      <c r="E20" s="41"/>
      <c r="F20" s="61">
        <f t="shared" si="0"/>
        <v>0</v>
      </c>
    </row>
    <row r="21" spans="1:6" ht="15">
      <c r="A21" s="450"/>
      <c r="B21" s="432"/>
      <c r="C21" s="45"/>
      <c r="D21" s="41"/>
      <c r="E21" s="41"/>
      <c r="F21" s="46"/>
    </row>
    <row r="22" spans="1:6" ht="50.25" customHeight="1">
      <c r="A22" s="450" t="s">
        <v>18</v>
      </c>
      <c r="B22" s="432" t="s">
        <v>572</v>
      </c>
      <c r="C22" s="406" t="s">
        <v>12</v>
      </c>
      <c r="D22" s="41">
        <v>1</v>
      </c>
      <c r="E22" s="41"/>
      <c r="F22" s="46">
        <f>E22*D22</f>
        <v>0</v>
      </c>
    </row>
    <row r="23" spans="1:6" ht="15">
      <c r="A23" s="450"/>
      <c r="B23" s="432"/>
      <c r="C23" s="45"/>
      <c r="D23" s="41"/>
      <c r="E23" s="41"/>
      <c r="F23" s="46"/>
    </row>
    <row r="24" spans="1:6" ht="307.5" customHeight="1">
      <c r="A24" s="450" t="s">
        <v>21</v>
      </c>
      <c r="B24" s="432" t="s">
        <v>311</v>
      </c>
      <c r="C24" s="406" t="s">
        <v>12</v>
      </c>
      <c r="D24" s="41">
        <v>1</v>
      </c>
      <c r="E24" s="41"/>
      <c r="F24" s="46">
        <f>E24*D24</f>
        <v>0</v>
      </c>
    </row>
    <row r="25" spans="1:6" ht="15">
      <c r="A25" s="450"/>
      <c r="B25" s="432"/>
      <c r="C25" s="45"/>
      <c r="D25" s="41"/>
      <c r="E25" s="41"/>
      <c r="F25" s="46"/>
    </row>
    <row r="26" spans="1:6" ht="332.25" customHeight="1">
      <c r="A26" s="450" t="s">
        <v>23</v>
      </c>
      <c r="B26" s="433" t="s">
        <v>573</v>
      </c>
      <c r="C26" s="406" t="s">
        <v>12</v>
      </c>
      <c r="D26" s="41">
        <v>1</v>
      </c>
      <c r="E26" s="41"/>
      <c r="F26" s="46">
        <f>E26*D26</f>
        <v>0</v>
      </c>
    </row>
    <row r="27" spans="1:6" ht="15">
      <c r="A27" s="450"/>
      <c r="B27" s="432"/>
      <c r="C27" s="45"/>
      <c r="D27" s="41"/>
      <c r="E27" s="41"/>
      <c r="F27" s="46"/>
    </row>
    <row r="28" spans="1:6" ht="65.25" customHeight="1">
      <c r="A28" s="450" t="s">
        <v>24</v>
      </c>
      <c r="B28" s="432" t="s">
        <v>312</v>
      </c>
      <c r="C28" s="407" t="s">
        <v>12</v>
      </c>
      <c r="D28" s="61">
        <v>30</v>
      </c>
      <c r="E28" s="61"/>
      <c r="F28" s="59">
        <f>E28*D28</f>
        <v>0</v>
      </c>
    </row>
    <row r="29" spans="1:6" ht="15">
      <c r="A29" s="450"/>
      <c r="B29" s="432"/>
      <c r="C29" s="408"/>
      <c r="D29" s="416"/>
      <c r="E29" s="416"/>
      <c r="F29" s="55"/>
    </row>
    <row r="30" spans="1:6" ht="45" customHeight="1">
      <c r="A30" s="450" t="s">
        <v>26</v>
      </c>
      <c r="B30" s="432" t="s">
        <v>313</v>
      </c>
      <c r="C30" s="407" t="s">
        <v>12</v>
      </c>
      <c r="D30" s="61">
        <v>4</v>
      </c>
      <c r="E30" s="61"/>
      <c r="F30" s="59">
        <f>E30*D30</f>
        <v>0</v>
      </c>
    </row>
    <row r="31" spans="1:6" ht="15">
      <c r="A31" s="450"/>
      <c r="B31" s="432"/>
      <c r="C31" s="406"/>
      <c r="D31" s="41"/>
      <c r="E31" s="41"/>
      <c r="F31" s="46"/>
    </row>
    <row r="32" spans="1:6" ht="190.5" customHeight="1">
      <c r="A32" s="450" t="s">
        <v>29</v>
      </c>
      <c r="B32" s="434" t="s">
        <v>314</v>
      </c>
      <c r="C32" s="406" t="s">
        <v>12</v>
      </c>
      <c r="D32" s="41">
        <v>1</v>
      </c>
      <c r="E32" s="41"/>
      <c r="F32" s="46">
        <f>E32*D32</f>
        <v>0</v>
      </c>
    </row>
    <row r="33" spans="1:6" ht="15">
      <c r="A33" s="450"/>
      <c r="B33" s="432"/>
      <c r="C33" s="406"/>
      <c r="D33" s="41"/>
      <c r="E33" s="41"/>
      <c r="F33" s="46"/>
    </row>
    <row r="34" spans="1:6" ht="205.5" customHeight="1">
      <c r="A34" s="450" t="s">
        <v>31</v>
      </c>
      <c r="B34" s="432" t="s">
        <v>315</v>
      </c>
      <c r="C34" s="406" t="s">
        <v>12</v>
      </c>
      <c r="D34" s="41">
        <v>1</v>
      </c>
      <c r="E34" s="41"/>
      <c r="F34" s="46">
        <f>E34*D34</f>
        <v>0</v>
      </c>
    </row>
    <row r="35" spans="1:6" ht="15">
      <c r="A35" s="450"/>
      <c r="B35" s="432"/>
      <c r="C35" s="406"/>
      <c r="D35" s="41"/>
      <c r="E35" s="41"/>
      <c r="F35" s="46"/>
    </row>
    <row r="36" spans="1:6" ht="64.5" customHeight="1">
      <c r="A36" s="450" t="s">
        <v>34</v>
      </c>
      <c r="B36" s="435" t="s">
        <v>574</v>
      </c>
      <c r="C36" s="406" t="s">
        <v>133</v>
      </c>
      <c r="D36" s="41">
        <v>380</v>
      </c>
      <c r="E36" s="41"/>
      <c r="F36" s="46">
        <f>E36*D36</f>
        <v>0</v>
      </c>
    </row>
    <row r="37" spans="1:6" ht="15">
      <c r="A37" s="450"/>
      <c r="B37" s="436"/>
      <c r="C37" s="406"/>
      <c r="D37" s="41"/>
      <c r="E37" s="41"/>
      <c r="F37" s="46"/>
    </row>
    <row r="38" spans="1:6" ht="48.75" customHeight="1">
      <c r="A38" s="450" t="s">
        <v>40</v>
      </c>
      <c r="B38" s="435" t="s">
        <v>571</v>
      </c>
      <c r="C38" s="406"/>
      <c r="D38" s="41"/>
      <c r="E38" s="41"/>
      <c r="F38" s="46"/>
    </row>
    <row r="39" spans="1:6" ht="15">
      <c r="A39" s="450"/>
      <c r="B39" s="437" t="s">
        <v>316</v>
      </c>
      <c r="C39" s="406" t="s">
        <v>12</v>
      </c>
      <c r="D39" s="41">
        <v>4</v>
      </c>
      <c r="E39" s="41"/>
      <c r="F39" s="46">
        <f t="shared" ref="F39:F44" si="1">E39*D39</f>
        <v>0</v>
      </c>
    </row>
    <row r="40" spans="1:6" ht="15">
      <c r="A40" s="450"/>
      <c r="B40" s="437" t="s">
        <v>317</v>
      </c>
      <c r="C40" s="406" t="s">
        <v>12</v>
      </c>
      <c r="D40" s="41">
        <v>6</v>
      </c>
      <c r="E40" s="41"/>
      <c r="F40" s="46">
        <f t="shared" si="1"/>
        <v>0</v>
      </c>
    </row>
    <row r="41" spans="1:6" ht="15">
      <c r="A41" s="450"/>
      <c r="B41" s="437" t="s">
        <v>318</v>
      </c>
      <c r="C41" s="406" t="s">
        <v>12</v>
      </c>
      <c r="D41" s="41">
        <v>2</v>
      </c>
      <c r="E41" s="41"/>
      <c r="F41" s="46">
        <f t="shared" si="1"/>
        <v>0</v>
      </c>
    </row>
    <row r="42" spans="1:6" ht="15">
      <c r="A42" s="450"/>
      <c r="B42" s="437" t="s">
        <v>319</v>
      </c>
      <c r="C42" s="406" t="s">
        <v>12</v>
      </c>
      <c r="D42" s="41">
        <v>1</v>
      </c>
      <c r="E42" s="41"/>
      <c r="F42" s="46">
        <f t="shared" si="1"/>
        <v>0</v>
      </c>
    </row>
    <row r="43" spans="1:6" ht="15">
      <c r="A43" s="450"/>
      <c r="B43" s="437" t="s">
        <v>320</v>
      </c>
      <c r="C43" s="406" t="s">
        <v>12</v>
      </c>
      <c r="D43" s="41">
        <v>1</v>
      </c>
      <c r="E43" s="41"/>
      <c r="F43" s="46">
        <f t="shared" si="1"/>
        <v>0</v>
      </c>
    </row>
    <row r="44" spans="1:6" ht="15">
      <c r="A44" s="450"/>
      <c r="B44" s="437" t="s">
        <v>321</v>
      </c>
      <c r="C44" s="406" t="s">
        <v>12</v>
      </c>
      <c r="D44" s="41">
        <v>1</v>
      </c>
      <c r="E44" s="41"/>
      <c r="F44" s="46">
        <f t="shared" si="1"/>
        <v>0</v>
      </c>
    </row>
    <row r="45" spans="1:6" ht="15">
      <c r="A45" s="450"/>
      <c r="B45" s="437"/>
      <c r="C45" s="406"/>
      <c r="D45" s="41"/>
      <c r="E45" s="41"/>
      <c r="F45" s="46"/>
    </row>
    <row r="46" spans="1:6" ht="127.5" customHeight="1">
      <c r="A46" s="450" t="s">
        <v>322</v>
      </c>
      <c r="B46" s="435" t="s">
        <v>575</v>
      </c>
      <c r="C46" s="406" t="s">
        <v>12</v>
      </c>
      <c r="D46" s="41">
        <v>15</v>
      </c>
      <c r="E46" s="41"/>
      <c r="F46" s="46">
        <f>E46*D46</f>
        <v>0</v>
      </c>
    </row>
    <row r="47" spans="1:6" ht="15">
      <c r="A47" s="450"/>
      <c r="B47" s="436"/>
      <c r="C47" s="406"/>
      <c r="D47" s="41"/>
      <c r="E47" s="41"/>
      <c r="F47" s="46"/>
    </row>
    <row r="48" spans="1:6" ht="50.25" customHeight="1">
      <c r="A48" s="450" t="s">
        <v>323</v>
      </c>
      <c r="B48" s="435" t="s">
        <v>576</v>
      </c>
      <c r="C48" s="407" t="s">
        <v>12</v>
      </c>
      <c r="D48" s="61">
        <v>15</v>
      </c>
      <c r="E48" s="61"/>
      <c r="F48" s="59">
        <f>E48*D48</f>
        <v>0</v>
      </c>
    </row>
    <row r="49" spans="1:6" ht="15">
      <c r="A49" s="450"/>
      <c r="B49" s="436"/>
      <c r="C49" s="406"/>
      <c r="D49" s="41"/>
      <c r="E49" s="41"/>
      <c r="F49" s="46"/>
    </row>
    <row r="50" spans="1:6" ht="15">
      <c r="A50" s="450" t="s">
        <v>135</v>
      </c>
      <c r="B50" s="432" t="s">
        <v>324</v>
      </c>
      <c r="C50" s="406" t="s">
        <v>136</v>
      </c>
      <c r="D50" s="41">
        <v>1</v>
      </c>
      <c r="E50" s="41"/>
      <c r="F50" s="46">
        <f>E50*D50</f>
        <v>0</v>
      </c>
    </row>
    <row r="51" spans="1:6" ht="15">
      <c r="A51" s="445"/>
      <c r="B51" s="436"/>
      <c r="C51" s="45"/>
      <c r="D51" s="415"/>
      <c r="E51" s="41"/>
      <c r="F51" s="41"/>
    </row>
    <row r="52" spans="1:6" ht="15">
      <c r="A52" s="569" t="s">
        <v>306</v>
      </c>
      <c r="B52" s="569"/>
      <c r="C52" s="43"/>
      <c r="D52" s="396"/>
      <c r="E52" s="38"/>
      <c r="F52" s="47">
        <f>SUM(F17:F50)</f>
        <v>0</v>
      </c>
    </row>
    <row r="53" spans="1:6" ht="15">
      <c r="A53" s="445"/>
      <c r="B53" s="436"/>
      <c r="C53" s="45"/>
      <c r="D53" s="415"/>
      <c r="E53" s="41"/>
      <c r="F53" s="41"/>
    </row>
    <row r="54" spans="1:6" ht="15">
      <c r="A54" s="569" t="s">
        <v>503</v>
      </c>
      <c r="B54" s="569"/>
      <c r="C54" s="43"/>
      <c r="D54" s="396"/>
      <c r="E54" s="38"/>
      <c r="F54" s="48"/>
    </row>
    <row r="55" spans="1:6" ht="15">
      <c r="A55" s="451"/>
      <c r="B55" s="438"/>
      <c r="C55" s="56"/>
      <c r="D55" s="399"/>
      <c r="E55" s="421"/>
      <c r="F55" s="57"/>
    </row>
    <row r="56" spans="1:6" ht="30">
      <c r="A56" s="452" t="s">
        <v>45</v>
      </c>
      <c r="B56" s="439" t="s">
        <v>325</v>
      </c>
      <c r="C56" s="409" t="s">
        <v>136</v>
      </c>
      <c r="D56" s="400">
        <v>1</v>
      </c>
      <c r="E56" s="422"/>
      <c r="F56" s="60">
        <f>E56*D56</f>
        <v>0</v>
      </c>
    </row>
    <row r="57" spans="1:6" ht="15">
      <c r="A57" s="451"/>
      <c r="B57" s="440"/>
      <c r="C57" s="409"/>
      <c r="D57" s="400"/>
      <c r="E57" s="422"/>
      <c r="F57" s="60"/>
    </row>
    <row r="58" spans="1:6" ht="15">
      <c r="A58" s="452" t="s">
        <v>46</v>
      </c>
      <c r="B58" s="439" t="s">
        <v>326</v>
      </c>
      <c r="C58" s="409" t="s">
        <v>136</v>
      </c>
      <c r="D58" s="400">
        <v>1</v>
      </c>
      <c r="E58" s="422"/>
      <c r="F58" s="60">
        <f>E58*D58</f>
        <v>0</v>
      </c>
    </row>
    <row r="59" spans="1:6" ht="15">
      <c r="A59" s="446"/>
      <c r="B59" s="441"/>
      <c r="C59" s="404"/>
      <c r="D59" s="397"/>
      <c r="E59" s="423"/>
      <c r="F59" s="60"/>
    </row>
    <row r="60" spans="1:6" ht="15">
      <c r="A60" s="445" t="s">
        <v>51</v>
      </c>
      <c r="B60" s="442" t="s">
        <v>327</v>
      </c>
      <c r="C60" s="404" t="s">
        <v>136</v>
      </c>
      <c r="D60" s="397">
        <v>1</v>
      </c>
      <c r="E60" s="423"/>
      <c r="F60" s="60">
        <f>E60*D60</f>
        <v>0</v>
      </c>
    </row>
    <row r="61" spans="1:6" ht="15">
      <c r="A61" s="446"/>
      <c r="B61" s="430"/>
      <c r="C61" s="402"/>
      <c r="D61" s="395"/>
      <c r="E61" s="424"/>
      <c r="F61" s="49"/>
    </row>
    <row r="62" spans="1:6" ht="15">
      <c r="A62" s="569" t="s">
        <v>503</v>
      </c>
      <c r="B62" s="569"/>
      <c r="C62" s="43"/>
      <c r="D62" s="396"/>
      <c r="E62" s="38"/>
      <c r="F62" s="47">
        <f>SUM(F56:F60)</f>
        <v>0</v>
      </c>
    </row>
    <row r="63" spans="1:6" ht="15">
      <c r="A63" s="451"/>
      <c r="B63" s="438"/>
      <c r="C63" s="56"/>
      <c r="D63" s="399"/>
      <c r="E63" s="421"/>
      <c r="F63" s="58"/>
    </row>
    <row r="64" spans="1:6" ht="15">
      <c r="A64" s="451"/>
      <c r="B64" s="438"/>
      <c r="C64" s="56"/>
      <c r="D64" s="399"/>
      <c r="E64" s="421"/>
      <c r="F64" s="58"/>
    </row>
    <row r="65" spans="1:6" ht="15">
      <c r="A65" s="451"/>
      <c r="B65" s="438"/>
      <c r="C65" s="56"/>
      <c r="D65" s="399"/>
      <c r="E65" s="421"/>
      <c r="F65" s="58"/>
    </row>
    <row r="66" spans="1:6" ht="15">
      <c r="A66" s="445"/>
      <c r="B66" s="429"/>
      <c r="C66" s="45"/>
      <c r="D66" s="398"/>
      <c r="E66" s="40"/>
      <c r="F66" s="41"/>
    </row>
    <row r="67" spans="1:6" ht="15">
      <c r="A67" s="445"/>
      <c r="B67" s="429"/>
      <c r="C67" s="45"/>
      <c r="D67" s="398"/>
      <c r="E67" s="40"/>
      <c r="F67" s="41"/>
    </row>
    <row r="68" spans="1:6" ht="15">
      <c r="A68" s="445"/>
      <c r="B68" s="429"/>
      <c r="C68" s="45"/>
      <c r="D68" s="398"/>
      <c r="E68" s="40"/>
      <c r="F68" s="41"/>
    </row>
    <row r="69" spans="1:6" ht="15">
      <c r="A69" s="445"/>
      <c r="B69" s="429"/>
      <c r="C69" s="45"/>
      <c r="D69" s="398"/>
      <c r="E69" s="40"/>
      <c r="F69" s="41"/>
    </row>
    <row r="70" spans="1:6" ht="15">
      <c r="A70" s="445"/>
      <c r="B70" s="429"/>
      <c r="C70" s="45"/>
      <c r="D70" s="398"/>
      <c r="E70" s="40"/>
      <c r="F70" s="41"/>
    </row>
    <row r="71" spans="1:6" ht="15">
      <c r="A71" s="569" t="s">
        <v>328</v>
      </c>
      <c r="B71" s="569"/>
      <c r="C71" s="43"/>
      <c r="D71" s="396"/>
      <c r="E71" s="38"/>
      <c r="F71" s="48"/>
    </row>
    <row r="72" spans="1:6" ht="14.25">
      <c r="A72" s="450"/>
      <c r="B72" s="436"/>
      <c r="C72" s="406"/>
      <c r="D72" s="417"/>
      <c r="E72" s="417"/>
      <c r="F72" s="50"/>
    </row>
    <row r="73" spans="1:6" ht="15">
      <c r="A73" s="569" t="s">
        <v>302</v>
      </c>
      <c r="B73" s="569"/>
      <c r="C73" s="410"/>
      <c r="D73" s="418"/>
      <c r="E73" s="425"/>
      <c r="F73" s="51">
        <f>F14</f>
        <v>0</v>
      </c>
    </row>
    <row r="74" spans="1:6" ht="14.25">
      <c r="A74" s="450"/>
      <c r="B74" s="436"/>
      <c r="C74" s="406"/>
      <c r="D74" s="417"/>
      <c r="E74" s="417"/>
      <c r="F74" s="50"/>
    </row>
    <row r="75" spans="1:6" ht="15">
      <c r="A75" s="569" t="s">
        <v>306</v>
      </c>
      <c r="B75" s="569"/>
      <c r="C75" s="410"/>
      <c r="D75" s="418"/>
      <c r="E75" s="425"/>
      <c r="F75" s="52">
        <f>F52</f>
        <v>0</v>
      </c>
    </row>
    <row r="76" spans="1:6" ht="14.25">
      <c r="A76" s="450"/>
      <c r="B76" s="436"/>
      <c r="C76" s="406"/>
      <c r="D76" s="417"/>
      <c r="E76" s="417"/>
      <c r="F76" s="53"/>
    </row>
    <row r="77" spans="1:6" ht="15">
      <c r="A77" s="569" t="s">
        <v>503</v>
      </c>
      <c r="B77" s="569"/>
      <c r="C77" s="43"/>
      <c r="D77" s="396"/>
      <c r="E77" s="38"/>
      <c r="F77" s="47">
        <f>F62</f>
        <v>0</v>
      </c>
    </row>
    <row r="78" spans="1:6" ht="15">
      <c r="A78" s="451"/>
      <c r="B78" s="438"/>
      <c r="C78" s="56"/>
      <c r="D78" s="399"/>
      <c r="E78" s="421"/>
      <c r="F78" s="58"/>
    </row>
    <row r="79" spans="1:6" ht="14.25">
      <c r="A79" s="450"/>
      <c r="B79" s="436"/>
      <c r="C79" s="406"/>
      <c r="D79" s="417"/>
      <c r="E79" s="417"/>
      <c r="F79" s="50"/>
    </row>
    <row r="80" spans="1:6" ht="18.75">
      <c r="A80" s="453"/>
      <c r="B80" s="570" t="s">
        <v>329</v>
      </c>
      <c r="C80" s="570"/>
      <c r="D80" s="570"/>
      <c r="E80" s="570"/>
      <c r="F80" s="54">
        <f>SUM(F73:F79)</f>
        <v>0</v>
      </c>
    </row>
    <row r="81" spans="1:6" ht="14.25">
      <c r="A81" s="450"/>
      <c r="B81" s="436"/>
      <c r="C81" s="406"/>
      <c r="D81" s="417"/>
      <c r="E81" s="417"/>
      <c r="F81" s="35"/>
    </row>
    <row r="82" spans="1:6" ht="14.25">
      <c r="A82" s="450"/>
      <c r="B82" s="436"/>
      <c r="C82" s="406"/>
      <c r="D82" s="417"/>
      <c r="E82" s="417"/>
      <c r="F82" s="35"/>
    </row>
    <row r="83" spans="1:6" ht="14.25">
      <c r="A83" s="450"/>
      <c r="B83" s="436"/>
      <c r="C83" s="406"/>
      <c r="D83" s="417"/>
      <c r="E83" s="417"/>
      <c r="F83" s="35"/>
    </row>
    <row r="84" spans="1:6" ht="14.25">
      <c r="A84" s="450"/>
      <c r="B84" s="436"/>
      <c r="C84" s="406"/>
      <c r="D84" s="417"/>
      <c r="E84" s="417"/>
      <c r="F84" s="35"/>
    </row>
    <row r="85" spans="1:6" ht="14.25">
      <c r="A85" s="450"/>
      <c r="B85" s="436"/>
      <c r="C85" s="406"/>
      <c r="D85" s="417"/>
      <c r="E85" s="417"/>
      <c r="F85" s="35"/>
    </row>
    <row r="86" spans="1:6" ht="14.25">
      <c r="A86" s="450"/>
      <c r="B86" s="436"/>
      <c r="C86" s="406"/>
      <c r="D86" s="417"/>
      <c r="E86" s="417"/>
      <c r="F86" s="35"/>
    </row>
    <row r="87" spans="1:6" ht="14.25">
      <c r="A87" s="450"/>
      <c r="B87" s="436"/>
      <c r="C87" s="406"/>
      <c r="D87" s="417"/>
      <c r="E87" s="417"/>
      <c r="F87" s="35"/>
    </row>
  </sheetData>
  <mergeCells count="12">
    <mergeCell ref="B80:E80"/>
    <mergeCell ref="A54:B54"/>
    <mergeCell ref="A62:B62"/>
    <mergeCell ref="A71:B71"/>
    <mergeCell ref="A73:B73"/>
    <mergeCell ref="A75:B75"/>
    <mergeCell ref="A77:B77"/>
    <mergeCell ref="A4:F4"/>
    <mergeCell ref="A5:B5"/>
    <mergeCell ref="A14:B14"/>
    <mergeCell ref="A16:B16"/>
    <mergeCell ref="A52:B52"/>
  </mergeCells>
  <pageMargins left="0.70866141732283472" right="0.31496062992125984"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259"/>
  <sheetViews>
    <sheetView topLeftCell="A182" workbookViewId="0">
      <selection activeCell="J41" sqref="J41"/>
    </sheetView>
  </sheetViews>
  <sheetFormatPr defaultRowHeight="12.75"/>
  <cols>
    <col min="1" max="1" width="5.28515625" bestFit="1" customWidth="1"/>
    <col min="2" max="2" width="50.85546875" customWidth="1"/>
    <col min="3" max="3" width="6.5703125" bestFit="1" customWidth="1"/>
    <col min="4" max="4" width="6.28515625" customWidth="1"/>
    <col min="5" max="5" width="11" customWidth="1"/>
    <col min="6" max="6" width="13.85546875" bestFit="1" customWidth="1"/>
  </cols>
  <sheetData>
    <row r="2" spans="1:6">
      <c r="A2" s="571"/>
      <c r="B2" s="572"/>
      <c r="C2" s="573"/>
      <c r="D2" s="63"/>
      <c r="E2" s="64" t="s">
        <v>332</v>
      </c>
      <c r="F2" s="63" t="s">
        <v>333</v>
      </c>
    </row>
    <row r="3" spans="1:6">
      <c r="A3" s="574" t="s">
        <v>334</v>
      </c>
      <c r="B3" s="575"/>
      <c r="C3" s="575"/>
      <c r="D3" s="63"/>
      <c r="E3" s="64" t="s">
        <v>335</v>
      </c>
      <c r="F3" s="63" t="s">
        <v>336</v>
      </c>
    </row>
    <row r="4" spans="1:6" ht="25.5">
      <c r="A4" s="65" t="s">
        <v>337</v>
      </c>
      <c r="B4" s="458" t="s">
        <v>338</v>
      </c>
      <c r="C4" s="66" t="s">
        <v>339</v>
      </c>
      <c r="D4" s="66" t="s">
        <v>340</v>
      </c>
      <c r="E4" s="67" t="s">
        <v>341</v>
      </c>
      <c r="F4" s="67" t="s">
        <v>342</v>
      </c>
    </row>
    <row r="5" spans="1:6" ht="15">
      <c r="A5" s="69"/>
      <c r="B5" s="70"/>
      <c r="C5" s="71"/>
      <c r="D5" s="71"/>
      <c r="E5" s="72"/>
      <c r="F5" s="73"/>
    </row>
    <row r="6" spans="1:6" ht="15">
      <c r="A6" s="69"/>
      <c r="B6" s="459" t="s">
        <v>343</v>
      </c>
      <c r="C6" s="71"/>
      <c r="D6" s="71"/>
      <c r="E6" s="72"/>
      <c r="F6" s="73"/>
    </row>
    <row r="7" spans="1:6" ht="15">
      <c r="A7" s="69"/>
      <c r="B7" s="70"/>
      <c r="C7" s="71"/>
      <c r="D7" s="71"/>
      <c r="E7" s="72"/>
      <c r="F7" s="73"/>
    </row>
    <row r="8" spans="1:6" ht="15">
      <c r="A8" s="69"/>
      <c r="B8" s="70" t="s">
        <v>344</v>
      </c>
      <c r="C8" s="71"/>
      <c r="D8" s="71"/>
      <c r="E8" s="72"/>
      <c r="F8" s="73"/>
    </row>
    <row r="9" spans="1:6" ht="15">
      <c r="A9" s="69"/>
      <c r="B9" s="70"/>
      <c r="C9" s="71"/>
      <c r="D9" s="71"/>
      <c r="E9" s="72"/>
      <c r="F9" s="73"/>
    </row>
    <row r="10" spans="1:6" ht="51">
      <c r="A10" s="74" t="s">
        <v>90</v>
      </c>
      <c r="B10" s="460" t="s">
        <v>345</v>
      </c>
      <c r="C10" s="75" t="s">
        <v>346</v>
      </c>
      <c r="D10" s="75">
        <v>1</v>
      </c>
      <c r="E10" s="76"/>
      <c r="F10" s="76">
        <f>D10*E10</f>
        <v>0</v>
      </c>
    </row>
    <row r="11" spans="1:6">
      <c r="A11" s="74"/>
      <c r="B11" s="460"/>
      <c r="C11" s="75"/>
      <c r="D11" s="75"/>
      <c r="E11" s="77"/>
      <c r="F11" s="76"/>
    </row>
    <row r="12" spans="1:6">
      <c r="A12" s="74"/>
      <c r="B12" s="460"/>
      <c r="C12" s="75"/>
      <c r="D12" s="75"/>
      <c r="E12" s="77"/>
      <c r="F12" s="76"/>
    </row>
    <row r="13" spans="1:6" ht="38.25">
      <c r="A13" s="74" t="s">
        <v>92</v>
      </c>
      <c r="B13" s="460" t="s">
        <v>347</v>
      </c>
      <c r="C13" s="75"/>
      <c r="D13" s="75"/>
      <c r="E13" s="77"/>
      <c r="F13" s="76"/>
    </row>
    <row r="14" spans="1:6">
      <c r="A14" s="74"/>
      <c r="B14" s="460" t="s">
        <v>348</v>
      </c>
      <c r="C14" s="75" t="s">
        <v>12</v>
      </c>
      <c r="D14" s="75">
        <v>1</v>
      </c>
      <c r="E14" s="77"/>
      <c r="F14" s="76">
        <f t="shared" ref="F14:F21" si="0">D14*E14</f>
        <v>0</v>
      </c>
    </row>
    <row r="15" spans="1:6">
      <c r="A15" s="74"/>
      <c r="B15" s="460" t="s">
        <v>349</v>
      </c>
      <c r="C15" s="75" t="s">
        <v>12</v>
      </c>
      <c r="D15" s="75">
        <v>1</v>
      </c>
      <c r="E15" s="77"/>
      <c r="F15" s="76">
        <f t="shared" si="0"/>
        <v>0</v>
      </c>
    </row>
    <row r="16" spans="1:6">
      <c r="A16" s="74"/>
      <c r="B16" s="460" t="s">
        <v>350</v>
      </c>
      <c r="C16" s="75" t="s">
        <v>12</v>
      </c>
      <c r="D16" s="75">
        <v>1</v>
      </c>
      <c r="E16" s="77"/>
      <c r="F16" s="76">
        <f t="shared" si="0"/>
        <v>0</v>
      </c>
    </row>
    <row r="17" spans="1:6" ht="15">
      <c r="A17" s="69"/>
      <c r="B17" s="460" t="s">
        <v>351</v>
      </c>
      <c r="C17" s="75" t="s">
        <v>12</v>
      </c>
      <c r="D17" s="75">
        <v>15</v>
      </c>
      <c r="E17" s="77"/>
      <c r="F17" s="76">
        <f t="shared" si="0"/>
        <v>0</v>
      </c>
    </row>
    <row r="18" spans="1:6" ht="15">
      <c r="A18" s="69"/>
      <c r="B18" s="460" t="s">
        <v>352</v>
      </c>
      <c r="C18" s="75" t="s">
        <v>12</v>
      </c>
      <c r="D18" s="75">
        <v>13</v>
      </c>
      <c r="E18" s="77"/>
      <c r="F18" s="76">
        <f t="shared" si="0"/>
        <v>0</v>
      </c>
    </row>
    <row r="19" spans="1:6" ht="30.75" customHeight="1">
      <c r="A19" s="69"/>
      <c r="B19" s="79" t="s">
        <v>353</v>
      </c>
      <c r="C19" s="71" t="s">
        <v>12</v>
      </c>
      <c r="D19" s="71">
        <v>1</v>
      </c>
      <c r="E19" s="77"/>
      <c r="F19" s="76">
        <f t="shared" si="0"/>
        <v>0</v>
      </c>
    </row>
    <row r="20" spans="1:6">
      <c r="A20" s="80"/>
      <c r="B20" s="461" t="s">
        <v>354</v>
      </c>
      <c r="C20" s="81" t="s">
        <v>12</v>
      </c>
      <c r="D20" s="75">
        <v>1</v>
      </c>
      <c r="E20" s="77"/>
      <c r="F20" s="76">
        <f t="shared" si="0"/>
        <v>0</v>
      </c>
    </row>
    <row r="21" spans="1:6" ht="63.75">
      <c r="A21" s="74"/>
      <c r="B21" s="462" t="s">
        <v>355</v>
      </c>
      <c r="C21" s="75" t="s">
        <v>356</v>
      </c>
      <c r="D21" s="75">
        <v>1</v>
      </c>
      <c r="E21" s="77"/>
      <c r="F21" s="76">
        <f t="shared" si="0"/>
        <v>0</v>
      </c>
    </row>
    <row r="22" spans="1:6" ht="15">
      <c r="A22" s="69"/>
      <c r="B22" s="70"/>
      <c r="C22" s="520"/>
      <c r="D22" s="520"/>
      <c r="E22" s="521"/>
      <c r="F22" s="521"/>
    </row>
    <row r="23" spans="1:6" ht="15" customHeight="1">
      <c r="A23" s="82"/>
      <c r="B23" s="578" t="s">
        <v>357</v>
      </c>
      <c r="C23" s="578"/>
      <c r="D23" s="578"/>
      <c r="E23" s="578"/>
      <c r="F23" s="83">
        <f>SUM(F10:F21)</f>
        <v>0</v>
      </c>
    </row>
    <row r="24" spans="1:6">
      <c r="A24" s="82"/>
      <c r="B24" s="463"/>
      <c r="C24" s="82"/>
      <c r="D24" s="63"/>
      <c r="E24" s="82"/>
      <c r="F24" s="78"/>
    </row>
    <row r="25" spans="1:6">
      <c r="A25" s="82"/>
      <c r="B25" s="463"/>
      <c r="C25" s="82"/>
      <c r="D25" s="63"/>
      <c r="E25" s="82"/>
      <c r="F25" s="84"/>
    </row>
    <row r="26" spans="1:6">
      <c r="A26" s="571"/>
      <c r="B26" s="572"/>
      <c r="C26" s="573"/>
      <c r="D26" s="63"/>
      <c r="E26" s="64" t="s">
        <v>332</v>
      </c>
      <c r="F26" s="63" t="s">
        <v>333</v>
      </c>
    </row>
    <row r="27" spans="1:6">
      <c r="A27" s="574" t="s">
        <v>334</v>
      </c>
      <c r="B27" s="575"/>
      <c r="C27" s="575"/>
      <c r="D27" s="63"/>
      <c r="E27" s="64" t="s">
        <v>335</v>
      </c>
      <c r="F27" s="63" t="s">
        <v>336</v>
      </c>
    </row>
    <row r="28" spans="1:6" ht="25.5">
      <c r="A28" s="65" t="s">
        <v>337</v>
      </c>
      <c r="B28" s="458" t="s">
        <v>338</v>
      </c>
      <c r="C28" s="66" t="s">
        <v>339</v>
      </c>
      <c r="D28" s="66" t="s">
        <v>340</v>
      </c>
      <c r="E28" s="67" t="s">
        <v>341</v>
      </c>
      <c r="F28" s="67" t="s">
        <v>342</v>
      </c>
    </row>
    <row r="29" spans="1:6">
      <c r="A29" s="82"/>
      <c r="B29" s="463"/>
      <c r="C29" s="82"/>
      <c r="D29" s="82"/>
      <c r="E29" s="82"/>
      <c r="F29" s="82"/>
    </row>
    <row r="30" spans="1:6" ht="15">
      <c r="A30" s="85"/>
      <c r="B30" s="464" t="s">
        <v>358</v>
      </c>
      <c r="C30" s="86"/>
      <c r="D30" s="86"/>
      <c r="E30" s="87"/>
      <c r="F30" s="68"/>
    </row>
    <row r="31" spans="1:6">
      <c r="A31" s="88"/>
      <c r="B31" s="465"/>
      <c r="C31" s="89"/>
      <c r="D31" s="89"/>
      <c r="E31" s="76"/>
      <c r="F31" s="76"/>
    </row>
    <row r="32" spans="1:6">
      <c r="A32" s="88"/>
      <c r="B32" s="464" t="s">
        <v>359</v>
      </c>
      <c r="C32" s="89"/>
      <c r="D32" s="89"/>
      <c r="E32" s="76"/>
      <c r="F32" s="76"/>
    </row>
    <row r="33" spans="1:6">
      <c r="A33" s="88"/>
      <c r="B33" s="465"/>
      <c r="C33" s="89"/>
      <c r="D33" s="89"/>
      <c r="E33" s="76"/>
      <c r="F33" s="76"/>
    </row>
    <row r="34" spans="1:6" ht="51">
      <c r="A34" s="88" t="s">
        <v>90</v>
      </c>
      <c r="B34" s="498" t="s">
        <v>619</v>
      </c>
      <c r="C34" s="90" t="s">
        <v>12</v>
      </c>
      <c r="D34" s="90">
        <v>8</v>
      </c>
      <c r="E34" s="76"/>
      <c r="F34" s="76">
        <f>D34*E34</f>
        <v>0</v>
      </c>
    </row>
    <row r="35" spans="1:6">
      <c r="A35" s="88"/>
      <c r="B35" s="467"/>
      <c r="C35" s="90"/>
      <c r="D35" s="90"/>
      <c r="E35" s="76"/>
      <c r="F35" s="76"/>
    </row>
    <row r="36" spans="1:6" s="333" customFormat="1" ht="59.25" customHeight="1">
      <c r="A36" s="74" t="s">
        <v>92</v>
      </c>
      <c r="B36" s="499" t="s">
        <v>639</v>
      </c>
      <c r="C36" s="92" t="s">
        <v>12</v>
      </c>
      <c r="D36" s="92">
        <v>10</v>
      </c>
      <c r="E36" s="76"/>
      <c r="F36" s="76">
        <f>D36*E36</f>
        <v>0</v>
      </c>
    </row>
    <row r="37" spans="1:6">
      <c r="A37" s="91"/>
      <c r="B37" s="93"/>
      <c r="C37" s="92"/>
      <c r="D37" s="92"/>
      <c r="E37" s="76"/>
      <c r="F37" s="77"/>
    </row>
    <row r="38" spans="1:6" s="333" customFormat="1" ht="57.75" customHeight="1">
      <c r="A38" s="74" t="s">
        <v>96</v>
      </c>
      <c r="B38" s="499" t="s">
        <v>640</v>
      </c>
      <c r="C38" s="92" t="s">
        <v>12</v>
      </c>
      <c r="D38" s="92">
        <v>6</v>
      </c>
      <c r="E38" s="76"/>
      <c r="F38" s="76">
        <f t="shared" ref="F38" si="1">D38*E38</f>
        <v>0</v>
      </c>
    </row>
    <row r="39" spans="1:6" s="333" customFormat="1" ht="15" customHeight="1">
      <c r="A39" s="74"/>
      <c r="B39" s="499"/>
      <c r="C39" s="500"/>
      <c r="D39" s="500"/>
      <c r="E39" s="501"/>
      <c r="F39" s="501"/>
    </row>
    <row r="40" spans="1:6">
      <c r="A40" s="91"/>
      <c r="B40" s="466" t="s">
        <v>360</v>
      </c>
      <c r="C40" s="92" t="s">
        <v>12</v>
      </c>
      <c r="D40" s="92">
        <v>12</v>
      </c>
      <c r="E40" s="76"/>
      <c r="F40" s="77"/>
    </row>
    <row r="41" spans="1:6">
      <c r="A41" s="91"/>
      <c r="B41" s="466" t="s">
        <v>361</v>
      </c>
      <c r="C41" s="92" t="s">
        <v>12</v>
      </c>
      <c r="D41" s="92">
        <v>6</v>
      </c>
      <c r="E41" s="76"/>
      <c r="F41" s="77"/>
    </row>
    <row r="42" spans="1:6" ht="15">
      <c r="A42" s="91"/>
      <c r="B42" s="466"/>
      <c r="C42" s="92"/>
      <c r="D42" s="92"/>
      <c r="E42" s="94"/>
      <c r="F42" s="77"/>
    </row>
    <row r="43" spans="1:6" s="333" customFormat="1" ht="55.5" customHeight="1">
      <c r="A43" s="74" t="s">
        <v>98</v>
      </c>
      <c r="B43" s="499" t="s">
        <v>635</v>
      </c>
      <c r="C43" s="92" t="s">
        <v>12</v>
      </c>
      <c r="D43" s="92">
        <v>5</v>
      </c>
      <c r="E43" s="76"/>
      <c r="F43" s="76">
        <f t="shared" ref="F43" si="2">D43*E43</f>
        <v>0</v>
      </c>
    </row>
    <row r="44" spans="1:6" s="333" customFormat="1" ht="14.25" customHeight="1">
      <c r="A44" s="74"/>
      <c r="B44" s="499"/>
      <c r="C44" s="92"/>
      <c r="D44" s="92"/>
      <c r="E44" s="76"/>
      <c r="F44" s="76"/>
    </row>
    <row r="45" spans="1:6">
      <c r="A45" s="91"/>
      <c r="B45" s="466" t="s">
        <v>362</v>
      </c>
      <c r="C45" s="92" t="s">
        <v>12</v>
      </c>
      <c r="D45" s="92">
        <v>10</v>
      </c>
      <c r="E45" s="76"/>
      <c r="F45" s="77"/>
    </row>
    <row r="46" spans="1:6">
      <c r="A46" s="91"/>
      <c r="B46" s="466" t="s">
        <v>361</v>
      </c>
      <c r="C46" s="92" t="s">
        <v>12</v>
      </c>
      <c r="D46" s="92">
        <v>5</v>
      </c>
      <c r="E46" s="76"/>
      <c r="F46" s="77"/>
    </row>
    <row r="47" spans="1:6">
      <c r="A47" s="91"/>
      <c r="B47" s="466"/>
      <c r="C47" s="92"/>
      <c r="D47" s="92"/>
      <c r="E47" s="76"/>
      <c r="F47" s="77"/>
    </row>
    <row r="48" spans="1:6" ht="52.5" customHeight="1">
      <c r="A48" s="91" t="s">
        <v>100</v>
      </c>
      <c r="B48" s="498" t="s">
        <v>636</v>
      </c>
      <c r="C48" s="92" t="s">
        <v>12</v>
      </c>
      <c r="D48" s="92">
        <v>2</v>
      </c>
      <c r="E48" s="76"/>
      <c r="F48" s="76">
        <f t="shared" ref="F48" si="3">D48*E48</f>
        <v>0</v>
      </c>
    </row>
    <row r="49" spans="1:6" ht="15">
      <c r="A49" s="91"/>
      <c r="B49" s="466"/>
      <c r="C49" s="92"/>
      <c r="D49" s="92"/>
      <c r="E49" s="94"/>
      <c r="F49" s="77"/>
    </row>
    <row r="50" spans="1:6" ht="51">
      <c r="A50" s="91" t="s">
        <v>138</v>
      </c>
      <c r="B50" s="498" t="s">
        <v>620</v>
      </c>
      <c r="C50" s="92" t="s">
        <v>12</v>
      </c>
      <c r="D50" s="92">
        <v>2</v>
      </c>
      <c r="E50" s="76"/>
      <c r="F50" s="76">
        <f t="shared" ref="F50" si="4">D50*E50</f>
        <v>0</v>
      </c>
    </row>
    <row r="51" spans="1:6">
      <c r="A51" s="91"/>
      <c r="B51" s="466"/>
      <c r="C51" s="92"/>
      <c r="D51" s="92"/>
      <c r="E51" s="76"/>
      <c r="F51" s="77"/>
    </row>
    <row r="52" spans="1:6">
      <c r="A52" s="91"/>
      <c r="B52" s="466"/>
      <c r="C52" s="92"/>
      <c r="D52" s="92"/>
      <c r="E52" s="76"/>
      <c r="F52" s="77"/>
    </row>
    <row r="53" spans="1:6" ht="51">
      <c r="A53" s="91" t="s">
        <v>104</v>
      </c>
      <c r="B53" s="498" t="s">
        <v>637</v>
      </c>
      <c r="C53" s="92" t="s">
        <v>12</v>
      </c>
      <c r="D53" s="92">
        <v>1</v>
      </c>
      <c r="E53" s="76"/>
      <c r="F53" s="76">
        <f t="shared" ref="F53" si="5">D53*E53</f>
        <v>0</v>
      </c>
    </row>
    <row r="54" spans="1:6">
      <c r="A54" s="91"/>
      <c r="B54" s="466"/>
      <c r="C54" s="92"/>
      <c r="D54" s="92"/>
      <c r="E54" s="76"/>
      <c r="F54" s="77"/>
    </row>
    <row r="55" spans="1:6">
      <c r="A55" s="91"/>
      <c r="B55" s="466"/>
      <c r="C55" s="92"/>
      <c r="D55" s="92"/>
      <c r="E55" s="76"/>
      <c r="F55" s="77"/>
    </row>
    <row r="56" spans="1:6" s="333" customFormat="1" ht="58.5" customHeight="1">
      <c r="A56" s="74" t="s">
        <v>121</v>
      </c>
      <c r="B56" s="499" t="s">
        <v>638</v>
      </c>
      <c r="C56" s="92" t="s">
        <v>12</v>
      </c>
      <c r="D56" s="92">
        <v>7</v>
      </c>
      <c r="E56" s="76"/>
      <c r="F56" s="76">
        <f t="shared" ref="F56" si="6">D56*E56</f>
        <v>0</v>
      </c>
    </row>
    <row r="57" spans="1:6" ht="15">
      <c r="A57" s="91"/>
      <c r="B57" s="466"/>
      <c r="C57" s="92"/>
      <c r="D57" s="92"/>
      <c r="E57" s="94"/>
      <c r="F57" s="77"/>
    </row>
    <row r="58" spans="1:6" ht="15">
      <c r="A58" s="91"/>
      <c r="B58" s="466"/>
      <c r="C58" s="92"/>
      <c r="D58" s="92"/>
      <c r="E58" s="94"/>
      <c r="F58" s="77"/>
    </row>
    <row r="59" spans="1:6" ht="47.25" customHeight="1">
      <c r="A59" s="74" t="s">
        <v>123</v>
      </c>
      <c r="B59" s="499" t="s">
        <v>622</v>
      </c>
      <c r="C59" s="92" t="s">
        <v>12</v>
      </c>
      <c r="D59" s="92">
        <v>6</v>
      </c>
      <c r="E59" s="76"/>
      <c r="F59" s="76">
        <f t="shared" ref="F59:F75" si="7">D59*E59</f>
        <v>0</v>
      </c>
    </row>
    <row r="60" spans="1:6">
      <c r="A60" s="91"/>
      <c r="B60" s="466"/>
      <c r="C60" s="92"/>
      <c r="D60" s="92"/>
      <c r="E60" s="76"/>
      <c r="F60" s="76"/>
    </row>
    <row r="61" spans="1:6">
      <c r="A61" s="91"/>
      <c r="B61" s="466"/>
      <c r="C61" s="92"/>
      <c r="D61" s="92"/>
      <c r="E61" s="76"/>
      <c r="F61" s="76"/>
    </row>
    <row r="62" spans="1:6" ht="60" customHeight="1">
      <c r="A62" s="74" t="s">
        <v>125</v>
      </c>
      <c r="B62" s="499" t="s">
        <v>621</v>
      </c>
      <c r="C62" s="92" t="s">
        <v>12</v>
      </c>
      <c r="D62" s="92">
        <v>4</v>
      </c>
      <c r="E62" s="76"/>
      <c r="F62" s="76">
        <f t="shared" si="7"/>
        <v>0</v>
      </c>
    </row>
    <row r="63" spans="1:6">
      <c r="A63" s="91"/>
      <c r="B63" s="466"/>
      <c r="C63" s="92"/>
      <c r="D63" s="92"/>
      <c r="E63" s="76"/>
      <c r="F63" s="76"/>
    </row>
    <row r="64" spans="1:6">
      <c r="A64" s="91"/>
      <c r="B64" s="466"/>
      <c r="C64" s="92"/>
      <c r="D64" s="92"/>
      <c r="E64" s="76"/>
      <c r="F64" s="76"/>
    </row>
    <row r="65" spans="1:6" ht="63.75">
      <c r="A65" s="91" t="s">
        <v>126</v>
      </c>
      <c r="B65" s="498" t="s">
        <v>623</v>
      </c>
      <c r="C65" s="92" t="s">
        <v>12</v>
      </c>
      <c r="D65" s="92">
        <v>7</v>
      </c>
      <c r="E65" s="76"/>
      <c r="F65" s="76">
        <f t="shared" si="7"/>
        <v>0</v>
      </c>
    </row>
    <row r="66" spans="1:6">
      <c r="A66" s="91"/>
      <c r="B66" s="466"/>
      <c r="C66" s="92"/>
      <c r="D66" s="92"/>
      <c r="E66" s="76"/>
      <c r="F66" s="76"/>
    </row>
    <row r="67" spans="1:6">
      <c r="A67" s="91"/>
      <c r="B67" s="466"/>
      <c r="C67" s="92"/>
      <c r="D67" s="92"/>
      <c r="E67" s="76"/>
      <c r="F67" s="76"/>
    </row>
    <row r="68" spans="1:6" ht="63.75">
      <c r="A68" s="91" t="s">
        <v>128</v>
      </c>
      <c r="B68" s="498" t="s">
        <v>624</v>
      </c>
      <c r="C68" s="92" t="s">
        <v>12</v>
      </c>
      <c r="D68" s="92">
        <v>3</v>
      </c>
      <c r="E68" s="76"/>
      <c r="F68" s="76">
        <f t="shared" si="7"/>
        <v>0</v>
      </c>
    </row>
    <row r="69" spans="1:6">
      <c r="A69" s="91"/>
      <c r="B69" s="466"/>
      <c r="C69" s="92"/>
      <c r="D69" s="92"/>
      <c r="E69" s="76"/>
      <c r="F69" s="76"/>
    </row>
    <row r="70" spans="1:6">
      <c r="A70" s="91"/>
      <c r="B70" s="466"/>
      <c r="C70" s="92"/>
      <c r="D70" s="92"/>
      <c r="E70" s="76"/>
      <c r="F70" s="76"/>
    </row>
    <row r="71" spans="1:6" s="333" customFormat="1" ht="69" customHeight="1">
      <c r="A71" s="74" t="s">
        <v>130</v>
      </c>
      <c r="B71" s="499" t="s">
        <v>625</v>
      </c>
      <c r="C71" s="503" t="s">
        <v>12</v>
      </c>
      <c r="D71" s="92">
        <v>8</v>
      </c>
      <c r="E71" s="76"/>
      <c r="F71" s="76">
        <f t="shared" si="7"/>
        <v>0</v>
      </c>
    </row>
    <row r="72" spans="1:6" s="333" customFormat="1" ht="15.75" customHeight="1">
      <c r="A72" s="74"/>
      <c r="B72" s="499"/>
      <c r="C72" s="503"/>
      <c r="D72" s="92"/>
      <c r="E72" s="76"/>
      <c r="F72" s="76"/>
    </row>
    <row r="73" spans="1:6">
      <c r="A73" s="91"/>
      <c r="B73" s="466" t="s">
        <v>363</v>
      </c>
      <c r="C73" s="503" t="s">
        <v>12</v>
      </c>
      <c r="D73" s="92">
        <v>8</v>
      </c>
      <c r="E73" s="76"/>
      <c r="F73" s="76"/>
    </row>
    <row r="74" spans="1:6">
      <c r="A74" s="91"/>
      <c r="B74" s="466"/>
      <c r="C74" s="92"/>
      <c r="D74" s="92"/>
      <c r="E74" s="76"/>
      <c r="F74" s="76"/>
    </row>
    <row r="75" spans="1:6" s="333" customFormat="1" ht="63.75">
      <c r="A75" s="74" t="s">
        <v>364</v>
      </c>
      <c r="B75" s="499" t="s">
        <v>626</v>
      </c>
      <c r="C75" s="92" t="s">
        <v>12</v>
      </c>
      <c r="D75" s="92">
        <v>2</v>
      </c>
      <c r="E75" s="76"/>
      <c r="F75" s="76">
        <f t="shared" si="7"/>
        <v>0</v>
      </c>
    </row>
    <row r="76" spans="1:6">
      <c r="A76" s="91"/>
      <c r="B76" s="468"/>
      <c r="C76" s="518"/>
      <c r="D76" s="518"/>
      <c r="E76" s="493"/>
      <c r="F76" s="519"/>
    </row>
    <row r="77" spans="1:6">
      <c r="A77" s="91"/>
      <c r="B77" s="577" t="s">
        <v>365</v>
      </c>
      <c r="C77" s="577"/>
      <c r="D77" s="577"/>
      <c r="E77" s="577"/>
      <c r="F77" s="83">
        <f>SUM(F34:F75)</f>
        <v>0</v>
      </c>
    </row>
    <row r="78" spans="1:6">
      <c r="A78" s="88"/>
      <c r="B78" s="464"/>
      <c r="C78" s="95"/>
      <c r="D78" s="90"/>
      <c r="E78" s="76"/>
      <c r="F78" s="76" t="s">
        <v>366</v>
      </c>
    </row>
    <row r="79" spans="1:6">
      <c r="A79" s="88"/>
      <c r="B79" s="96"/>
      <c r="C79" s="95"/>
      <c r="D79" s="90"/>
      <c r="E79" s="76"/>
      <c r="F79" s="76"/>
    </row>
    <row r="80" spans="1:6">
      <c r="A80" s="88"/>
      <c r="B80" s="464" t="s">
        <v>367</v>
      </c>
      <c r="C80" s="95"/>
      <c r="D80" s="90"/>
      <c r="E80" s="76"/>
      <c r="F80" s="76"/>
    </row>
    <row r="81" spans="1:6">
      <c r="A81" s="88"/>
      <c r="B81" s="96"/>
      <c r="C81" s="95"/>
      <c r="D81" s="90"/>
      <c r="E81" s="76"/>
      <c r="F81" s="76"/>
    </row>
    <row r="82" spans="1:6" ht="38.25">
      <c r="A82" s="97" t="s">
        <v>90</v>
      </c>
      <c r="B82" s="502" t="s">
        <v>627</v>
      </c>
      <c r="C82" s="98" t="s">
        <v>356</v>
      </c>
      <c r="D82" s="99">
        <v>11</v>
      </c>
      <c r="E82" s="76"/>
      <c r="F82" s="76">
        <f t="shared" ref="F82" si="8">D82*E82</f>
        <v>0</v>
      </c>
    </row>
    <row r="83" spans="1:6" ht="16.5" customHeight="1">
      <c r="A83" s="97"/>
      <c r="B83" s="469" t="s">
        <v>368</v>
      </c>
      <c r="C83" s="100" t="s">
        <v>12</v>
      </c>
      <c r="D83" s="98">
        <v>1</v>
      </c>
      <c r="E83" s="76"/>
      <c r="F83" s="76"/>
    </row>
    <row r="84" spans="1:6">
      <c r="A84" s="97"/>
      <c r="B84" s="470" t="s">
        <v>369</v>
      </c>
      <c r="C84" s="100" t="s">
        <v>12</v>
      </c>
      <c r="D84" s="98">
        <v>1</v>
      </c>
      <c r="E84" s="76"/>
      <c r="F84" s="76"/>
    </row>
    <row r="85" spans="1:6" ht="25.5">
      <c r="A85" s="97"/>
      <c r="B85" s="469" t="s">
        <v>370</v>
      </c>
      <c r="C85" s="100" t="s">
        <v>12</v>
      </c>
      <c r="D85" s="101">
        <v>1</v>
      </c>
      <c r="E85" s="76"/>
      <c r="F85" s="76"/>
    </row>
    <row r="86" spans="1:6" ht="25.5">
      <c r="A86" s="97"/>
      <c r="B86" s="469" t="s">
        <v>371</v>
      </c>
      <c r="C86" s="100" t="s">
        <v>12</v>
      </c>
      <c r="D86" s="98">
        <v>1</v>
      </c>
      <c r="E86" s="76"/>
      <c r="F86" s="76"/>
    </row>
    <row r="87" spans="1:6">
      <c r="A87" s="97"/>
      <c r="B87" s="469"/>
      <c r="C87" s="100"/>
      <c r="D87" s="98"/>
      <c r="E87" s="76"/>
      <c r="F87" s="76"/>
    </row>
    <row r="88" spans="1:6" ht="38.25">
      <c r="A88" s="97" t="s">
        <v>92</v>
      </c>
      <c r="B88" s="502" t="s">
        <v>628</v>
      </c>
      <c r="C88" s="98" t="s">
        <v>356</v>
      </c>
      <c r="D88" s="99">
        <v>9</v>
      </c>
      <c r="E88" s="102"/>
      <c r="F88" s="76">
        <f t="shared" ref="F88" si="9">D88*E88</f>
        <v>0</v>
      </c>
    </row>
    <row r="89" spans="1:6">
      <c r="A89" s="97"/>
      <c r="B89" s="469" t="s">
        <v>368</v>
      </c>
      <c r="C89" s="100" t="s">
        <v>12</v>
      </c>
      <c r="D89" s="98">
        <v>1</v>
      </c>
      <c r="E89" s="102"/>
      <c r="F89" s="76"/>
    </row>
    <row r="90" spans="1:6">
      <c r="A90" s="97"/>
      <c r="B90" s="470" t="s">
        <v>369</v>
      </c>
      <c r="C90" s="100" t="s">
        <v>12</v>
      </c>
      <c r="D90" s="98">
        <v>1</v>
      </c>
      <c r="E90" s="102"/>
      <c r="F90" s="76"/>
    </row>
    <row r="91" spans="1:6" ht="25.5">
      <c r="A91" s="97"/>
      <c r="B91" s="469" t="s">
        <v>370</v>
      </c>
      <c r="C91" s="100" t="s">
        <v>12</v>
      </c>
      <c r="D91" s="101">
        <v>1</v>
      </c>
      <c r="E91" s="102"/>
      <c r="F91" s="76"/>
    </row>
    <row r="92" spans="1:6" ht="25.5">
      <c r="A92" s="97"/>
      <c r="B92" s="469" t="s">
        <v>371</v>
      </c>
      <c r="C92" s="100" t="s">
        <v>12</v>
      </c>
      <c r="D92" s="98">
        <v>1</v>
      </c>
      <c r="E92" s="102"/>
      <c r="F92" s="76"/>
    </row>
    <row r="93" spans="1:6">
      <c r="A93" s="97"/>
      <c r="B93" s="469"/>
      <c r="C93" s="100"/>
      <c r="D93" s="98"/>
      <c r="E93" s="102"/>
      <c r="F93" s="76"/>
    </row>
    <row r="94" spans="1:6" ht="38.25">
      <c r="A94" s="97" t="s">
        <v>94</v>
      </c>
      <c r="B94" s="502" t="s">
        <v>629</v>
      </c>
      <c r="C94" s="98" t="s">
        <v>356</v>
      </c>
      <c r="D94" s="99">
        <v>3</v>
      </c>
      <c r="E94" s="102"/>
      <c r="F94" s="76">
        <f t="shared" ref="F94" si="10">D94*E94</f>
        <v>0</v>
      </c>
    </row>
    <row r="95" spans="1:6">
      <c r="A95" s="97"/>
      <c r="B95" s="469" t="s">
        <v>368</v>
      </c>
      <c r="C95" s="100" t="s">
        <v>12</v>
      </c>
      <c r="D95" s="98">
        <v>1</v>
      </c>
      <c r="E95" s="102"/>
      <c r="F95" s="76"/>
    </row>
    <row r="96" spans="1:6">
      <c r="A96" s="97"/>
      <c r="B96" s="470" t="s">
        <v>369</v>
      </c>
      <c r="C96" s="100" t="s">
        <v>12</v>
      </c>
      <c r="D96" s="98">
        <v>1</v>
      </c>
      <c r="E96" s="102"/>
      <c r="F96" s="76"/>
    </row>
    <row r="97" spans="1:6" ht="25.5">
      <c r="A97" s="97"/>
      <c r="B97" s="469" t="s">
        <v>370</v>
      </c>
      <c r="C97" s="100" t="s">
        <v>12</v>
      </c>
      <c r="D97" s="101">
        <v>1</v>
      </c>
      <c r="E97" s="102"/>
      <c r="F97" s="76"/>
    </row>
    <row r="98" spans="1:6" ht="25.5">
      <c r="A98" s="97"/>
      <c r="B98" s="469" t="s">
        <v>371</v>
      </c>
      <c r="C98" s="100" t="s">
        <v>12</v>
      </c>
      <c r="D98" s="98">
        <v>1</v>
      </c>
      <c r="E98" s="102"/>
      <c r="F98" s="76"/>
    </row>
    <row r="99" spans="1:6">
      <c r="A99" s="97"/>
      <c r="B99" s="469"/>
      <c r="C99" s="100"/>
      <c r="D99" s="98"/>
      <c r="E99" s="102"/>
      <c r="F99" s="76"/>
    </row>
    <row r="100" spans="1:6" ht="55.5" customHeight="1">
      <c r="A100" s="97" t="s">
        <v>96</v>
      </c>
      <c r="B100" s="502" t="s">
        <v>630</v>
      </c>
      <c r="C100" s="100"/>
      <c r="D100" s="98"/>
      <c r="E100" s="102"/>
      <c r="F100" s="76"/>
    </row>
    <row r="101" spans="1:6">
      <c r="A101" s="97"/>
      <c r="B101" s="469"/>
      <c r="C101" s="100" t="s">
        <v>12</v>
      </c>
      <c r="D101" s="98">
        <v>4</v>
      </c>
      <c r="E101" s="102"/>
      <c r="F101" s="76">
        <f t="shared" ref="F101:F103" si="11">D101*E101</f>
        <v>0</v>
      </c>
    </row>
    <row r="102" spans="1:6">
      <c r="A102" s="97"/>
      <c r="B102" s="469"/>
      <c r="C102" s="100"/>
      <c r="D102" s="98"/>
      <c r="E102" s="102"/>
      <c r="F102" s="76"/>
    </row>
    <row r="103" spans="1:6" ht="32.25" customHeight="1">
      <c r="A103" s="103" t="s">
        <v>98</v>
      </c>
      <c r="B103" s="471" t="s">
        <v>372</v>
      </c>
      <c r="C103" s="104" t="s">
        <v>12</v>
      </c>
      <c r="D103" s="104">
        <v>2</v>
      </c>
      <c r="E103" s="102"/>
      <c r="F103" s="76">
        <f t="shared" si="11"/>
        <v>0</v>
      </c>
    </row>
    <row r="104" spans="1:6">
      <c r="A104" s="97"/>
      <c r="B104" s="469"/>
      <c r="C104" s="100"/>
      <c r="D104" s="98"/>
      <c r="E104" s="102"/>
      <c r="F104" s="76"/>
    </row>
    <row r="105" spans="1:6" ht="38.25">
      <c r="A105" s="103" t="s">
        <v>100</v>
      </c>
      <c r="B105" s="471" t="s">
        <v>373</v>
      </c>
      <c r="C105" s="104" t="s">
        <v>12</v>
      </c>
      <c r="D105" s="104">
        <v>3</v>
      </c>
      <c r="E105" s="102"/>
      <c r="F105" s="76">
        <f t="shared" ref="F105" si="12">D105*E105</f>
        <v>0</v>
      </c>
    </row>
    <row r="106" spans="1:6" ht="25.5">
      <c r="A106" s="103"/>
      <c r="B106" s="471" t="s">
        <v>374</v>
      </c>
      <c r="C106" s="104"/>
      <c r="D106" s="104"/>
      <c r="E106" s="102"/>
      <c r="F106" s="76"/>
    </row>
    <row r="107" spans="1:6">
      <c r="A107" s="97"/>
      <c r="B107" s="469"/>
      <c r="C107" s="100"/>
      <c r="D107" s="98"/>
      <c r="E107" s="102"/>
      <c r="F107" s="76"/>
    </row>
    <row r="108" spans="1:6" ht="25.5">
      <c r="A108" s="103" t="s">
        <v>121</v>
      </c>
      <c r="B108" s="471" t="s">
        <v>375</v>
      </c>
      <c r="C108" s="104" t="s">
        <v>12</v>
      </c>
      <c r="D108" s="104">
        <v>1</v>
      </c>
      <c r="E108" s="105"/>
      <c r="F108" s="76">
        <f t="shared" ref="F108:F110" si="13">D108*E108</f>
        <v>0</v>
      </c>
    </row>
    <row r="109" spans="1:6">
      <c r="A109" s="97"/>
      <c r="B109" s="469"/>
      <c r="C109" s="100"/>
      <c r="D109" s="98"/>
      <c r="E109" s="102"/>
      <c r="F109" s="76"/>
    </row>
    <row r="110" spans="1:6" ht="38.25">
      <c r="A110" s="103" t="s">
        <v>123</v>
      </c>
      <c r="B110" s="471" t="s">
        <v>376</v>
      </c>
      <c r="C110" s="104" t="s">
        <v>12</v>
      </c>
      <c r="D110" s="104">
        <v>1</v>
      </c>
      <c r="E110" s="102"/>
      <c r="F110" s="76">
        <f t="shared" si="13"/>
        <v>0</v>
      </c>
    </row>
    <row r="111" spans="1:6" ht="25.5">
      <c r="A111" s="103"/>
      <c r="B111" s="471" t="s">
        <v>374</v>
      </c>
      <c r="C111" s="104"/>
      <c r="D111" s="104"/>
      <c r="E111" s="102"/>
      <c r="F111" s="76"/>
    </row>
    <row r="112" spans="1:6">
      <c r="A112" s="103"/>
      <c r="B112" s="471"/>
      <c r="C112" s="104"/>
      <c r="D112" s="104"/>
      <c r="E112" s="102"/>
      <c r="F112" s="76"/>
    </row>
    <row r="113" spans="1:6" ht="25.5">
      <c r="A113" s="103" t="s">
        <v>125</v>
      </c>
      <c r="B113" s="471" t="s">
        <v>377</v>
      </c>
      <c r="C113" s="104" t="s">
        <v>356</v>
      </c>
      <c r="D113" s="104">
        <v>3</v>
      </c>
      <c r="E113" s="105"/>
      <c r="F113" s="76">
        <f t="shared" ref="F113" si="14">D113*E113</f>
        <v>0</v>
      </c>
    </row>
    <row r="114" spans="1:6">
      <c r="A114" s="103"/>
      <c r="B114" s="471" t="s">
        <v>378</v>
      </c>
      <c r="C114" s="104" t="s">
        <v>12</v>
      </c>
      <c r="D114" s="104">
        <v>1</v>
      </c>
      <c r="E114" s="105"/>
      <c r="F114" s="76"/>
    </row>
    <row r="115" spans="1:6">
      <c r="A115" s="103"/>
      <c r="B115" s="471" t="s">
        <v>379</v>
      </c>
      <c r="C115" s="104" t="s">
        <v>12</v>
      </c>
      <c r="D115" s="104">
        <v>1</v>
      </c>
      <c r="E115" s="105"/>
      <c r="F115" s="76"/>
    </row>
    <row r="116" spans="1:6" ht="25.5">
      <c r="A116" s="103"/>
      <c r="B116" s="471" t="s">
        <v>380</v>
      </c>
      <c r="C116" s="104" t="s">
        <v>12</v>
      </c>
      <c r="D116" s="104">
        <v>1</v>
      </c>
      <c r="E116" s="105"/>
      <c r="F116" s="76"/>
    </row>
    <row r="117" spans="1:6">
      <c r="A117" s="103"/>
      <c r="B117" s="471" t="s">
        <v>381</v>
      </c>
      <c r="C117" s="104" t="s">
        <v>12</v>
      </c>
      <c r="D117" s="104">
        <v>1</v>
      </c>
      <c r="E117" s="105"/>
      <c r="F117" s="76"/>
    </row>
    <row r="118" spans="1:6">
      <c r="A118" s="103"/>
      <c r="B118" s="471"/>
      <c r="C118" s="104"/>
      <c r="D118" s="104"/>
      <c r="E118" s="102"/>
      <c r="F118" s="76"/>
    </row>
    <row r="119" spans="1:6" ht="38.25">
      <c r="A119" s="103" t="s">
        <v>126</v>
      </c>
      <c r="B119" s="471" t="s">
        <v>382</v>
      </c>
      <c r="C119" s="104" t="s">
        <v>356</v>
      </c>
      <c r="D119" s="104">
        <v>5</v>
      </c>
      <c r="E119" s="102"/>
      <c r="F119" s="76">
        <f t="shared" ref="F119" si="15">D119*E119</f>
        <v>0</v>
      </c>
    </row>
    <row r="120" spans="1:6">
      <c r="A120" s="103"/>
      <c r="B120" s="471" t="s">
        <v>378</v>
      </c>
      <c r="C120" s="104" t="s">
        <v>12</v>
      </c>
      <c r="D120" s="104">
        <v>1</v>
      </c>
      <c r="E120" s="102"/>
      <c r="F120" s="76"/>
    </row>
    <row r="121" spans="1:6">
      <c r="A121" s="103"/>
      <c r="B121" s="471" t="s">
        <v>379</v>
      </c>
      <c r="C121" s="104" t="s">
        <v>12</v>
      </c>
      <c r="D121" s="104">
        <v>1</v>
      </c>
      <c r="E121" s="102"/>
      <c r="F121" s="76"/>
    </row>
    <row r="122" spans="1:6" ht="25.5">
      <c r="A122" s="103"/>
      <c r="B122" s="471" t="s">
        <v>383</v>
      </c>
      <c r="C122" s="104" t="s">
        <v>12</v>
      </c>
      <c r="D122" s="104">
        <v>1</v>
      </c>
      <c r="E122" s="102"/>
      <c r="F122" s="76"/>
    </row>
    <row r="123" spans="1:6">
      <c r="A123" s="103"/>
      <c r="B123" s="471" t="s">
        <v>381</v>
      </c>
      <c r="C123" s="104" t="s">
        <v>12</v>
      </c>
      <c r="D123" s="104">
        <v>1</v>
      </c>
      <c r="E123" s="102"/>
      <c r="F123" s="76"/>
    </row>
    <row r="124" spans="1:6">
      <c r="A124" s="103"/>
      <c r="B124" s="471"/>
      <c r="C124" s="104"/>
      <c r="D124" s="104"/>
      <c r="E124" s="102"/>
      <c r="F124" s="76"/>
    </row>
    <row r="125" spans="1:6" ht="25.5">
      <c r="A125" s="103" t="s">
        <v>128</v>
      </c>
      <c r="B125" s="471" t="s">
        <v>377</v>
      </c>
      <c r="C125" s="104" t="s">
        <v>356</v>
      </c>
      <c r="D125" s="104">
        <v>21</v>
      </c>
      <c r="E125" s="102"/>
      <c r="F125" s="76">
        <f t="shared" ref="F125" si="16">D125*E125</f>
        <v>0</v>
      </c>
    </row>
    <row r="126" spans="1:6">
      <c r="A126" s="103"/>
      <c r="B126" s="471" t="s">
        <v>378</v>
      </c>
      <c r="C126" s="104" t="s">
        <v>12</v>
      </c>
      <c r="D126" s="104">
        <v>1</v>
      </c>
      <c r="E126" s="102"/>
      <c r="F126" s="76"/>
    </row>
    <row r="127" spans="1:6">
      <c r="A127" s="103"/>
      <c r="B127" s="471" t="s">
        <v>379</v>
      </c>
      <c r="C127" s="104" t="s">
        <v>12</v>
      </c>
      <c r="D127" s="104">
        <v>1</v>
      </c>
      <c r="E127" s="102"/>
      <c r="F127" s="76"/>
    </row>
    <row r="128" spans="1:6" ht="38.25">
      <c r="A128" s="103"/>
      <c r="B128" s="471" t="s">
        <v>384</v>
      </c>
      <c r="C128" s="104" t="s">
        <v>12</v>
      </c>
      <c r="D128" s="104">
        <v>1</v>
      </c>
      <c r="E128" s="102"/>
      <c r="F128" s="76"/>
    </row>
    <row r="129" spans="1:6">
      <c r="A129" s="103"/>
      <c r="B129" s="471" t="s">
        <v>381</v>
      </c>
      <c r="C129" s="104" t="s">
        <v>12</v>
      </c>
      <c r="D129" s="104">
        <v>1</v>
      </c>
      <c r="E129" s="102"/>
      <c r="F129" s="76"/>
    </row>
    <row r="130" spans="1:6">
      <c r="A130" s="103"/>
      <c r="B130" s="471"/>
      <c r="C130" s="104"/>
      <c r="D130" s="104"/>
      <c r="E130" s="102"/>
      <c r="F130" s="76"/>
    </row>
    <row r="131" spans="1:6" ht="25.5">
      <c r="A131" s="106" t="s">
        <v>130</v>
      </c>
      <c r="B131" s="472" t="s">
        <v>385</v>
      </c>
      <c r="C131" s="107" t="s">
        <v>356</v>
      </c>
      <c r="D131" s="107">
        <v>1</v>
      </c>
      <c r="E131" s="108"/>
      <c r="F131" s="76">
        <f t="shared" ref="F131" si="17">D131*E131</f>
        <v>0</v>
      </c>
    </row>
    <row r="132" spans="1:6" ht="25.5">
      <c r="A132" s="103"/>
      <c r="B132" s="471" t="s">
        <v>374</v>
      </c>
      <c r="C132" s="104"/>
      <c r="D132" s="104"/>
      <c r="E132" s="105"/>
      <c r="F132" s="76"/>
    </row>
    <row r="133" spans="1:6">
      <c r="A133" s="97"/>
      <c r="B133" s="469"/>
      <c r="C133" s="100"/>
      <c r="D133" s="98"/>
      <c r="E133" s="102"/>
      <c r="F133" s="76"/>
    </row>
    <row r="134" spans="1:6" ht="38.25">
      <c r="A134" s="88" t="s">
        <v>364</v>
      </c>
      <c r="B134" s="471" t="s">
        <v>386</v>
      </c>
      <c r="C134" s="109" t="s">
        <v>346</v>
      </c>
      <c r="D134" s="110">
        <v>1</v>
      </c>
      <c r="E134" s="76"/>
      <c r="F134" s="76">
        <f t="shared" ref="F134" si="18">D134*E134</f>
        <v>0</v>
      </c>
    </row>
    <row r="135" spans="1:6">
      <c r="A135" s="88"/>
      <c r="B135" s="473"/>
      <c r="C135" s="491"/>
      <c r="D135" s="491"/>
      <c r="E135" s="493"/>
      <c r="F135" s="493"/>
    </row>
    <row r="136" spans="1:6">
      <c r="A136" s="88"/>
      <c r="B136" s="576" t="s">
        <v>387</v>
      </c>
      <c r="C136" s="576"/>
      <c r="D136" s="576"/>
      <c r="E136" s="576"/>
      <c r="F136" s="84">
        <f>SUM(F82:F134)</f>
        <v>0</v>
      </c>
    </row>
    <row r="137" spans="1:6">
      <c r="A137" s="88"/>
      <c r="B137" s="474"/>
      <c r="C137" s="112"/>
      <c r="D137" s="110"/>
      <c r="E137" s="76"/>
      <c r="F137" s="76"/>
    </row>
    <row r="138" spans="1:6">
      <c r="A138" s="510"/>
      <c r="B138" s="517" t="s">
        <v>388</v>
      </c>
      <c r="C138" s="510"/>
      <c r="D138" s="510"/>
      <c r="E138" s="510"/>
      <c r="F138" s="512">
        <f>SUM(F136+F77)</f>
        <v>0</v>
      </c>
    </row>
    <row r="139" spans="1:6">
      <c r="A139" s="82"/>
      <c r="B139" s="463"/>
      <c r="C139" s="82"/>
      <c r="D139" s="82"/>
      <c r="E139" s="82"/>
      <c r="F139" s="82"/>
    </row>
    <row r="141" spans="1:6">
      <c r="A141" s="571"/>
      <c r="B141" s="572"/>
      <c r="C141" s="573"/>
      <c r="D141" s="63"/>
      <c r="E141" s="64" t="s">
        <v>332</v>
      </c>
      <c r="F141" s="63" t="s">
        <v>333</v>
      </c>
    </row>
    <row r="142" spans="1:6">
      <c r="A142" s="574" t="s">
        <v>334</v>
      </c>
      <c r="B142" s="575"/>
      <c r="C142" s="575"/>
      <c r="D142" s="63"/>
      <c r="E142" s="64" t="s">
        <v>335</v>
      </c>
      <c r="F142" s="63" t="s">
        <v>336</v>
      </c>
    </row>
    <row r="143" spans="1:6" ht="25.5">
      <c r="A143" s="65" t="s">
        <v>337</v>
      </c>
      <c r="B143" s="458" t="s">
        <v>338</v>
      </c>
      <c r="C143" s="66" t="s">
        <v>339</v>
      </c>
      <c r="D143" s="66" t="s">
        <v>340</v>
      </c>
      <c r="E143" s="67" t="s">
        <v>341</v>
      </c>
      <c r="F143" s="67" t="s">
        <v>342</v>
      </c>
    </row>
    <row r="144" spans="1:6">
      <c r="A144" s="82"/>
      <c r="B144" s="463"/>
      <c r="C144" s="82"/>
      <c r="D144" s="82"/>
      <c r="E144" s="82"/>
      <c r="F144" s="82"/>
    </row>
    <row r="145" spans="1:6" ht="15">
      <c r="A145" s="85"/>
      <c r="B145" s="464" t="s">
        <v>389</v>
      </c>
      <c r="C145" s="86"/>
      <c r="D145" s="86"/>
      <c r="E145" s="87"/>
      <c r="F145" s="68"/>
    </row>
    <row r="146" spans="1:6">
      <c r="A146" s="88"/>
      <c r="B146" s="465"/>
      <c r="C146" s="89"/>
      <c r="D146" s="89"/>
      <c r="E146" s="113"/>
      <c r="F146" s="114"/>
    </row>
    <row r="147" spans="1:6" ht="38.25">
      <c r="A147" s="115" t="s">
        <v>90</v>
      </c>
      <c r="B147" s="475" t="s">
        <v>390</v>
      </c>
      <c r="C147" s="116"/>
      <c r="D147" s="116"/>
      <c r="E147" s="117"/>
      <c r="F147" s="118"/>
    </row>
    <row r="148" spans="1:6">
      <c r="A148" s="115"/>
      <c r="B148" s="475"/>
      <c r="C148" s="116"/>
      <c r="D148" s="116"/>
      <c r="E148" s="117"/>
      <c r="F148" s="118"/>
    </row>
    <row r="149" spans="1:6">
      <c r="A149" s="115"/>
      <c r="B149" s="475" t="s">
        <v>391</v>
      </c>
      <c r="C149" s="119" t="s">
        <v>133</v>
      </c>
      <c r="D149" s="116">
        <v>385</v>
      </c>
      <c r="E149" s="120"/>
      <c r="F149" s="76">
        <f t="shared" ref="F149:F150" si="19">D149*E149</f>
        <v>0</v>
      </c>
    </row>
    <row r="150" spans="1:6">
      <c r="A150" s="115"/>
      <c r="B150" s="475" t="s">
        <v>392</v>
      </c>
      <c r="C150" s="119" t="s">
        <v>133</v>
      </c>
      <c r="D150" s="116">
        <v>340</v>
      </c>
      <c r="E150" s="120"/>
      <c r="F150" s="76">
        <f t="shared" si="19"/>
        <v>0</v>
      </c>
    </row>
    <row r="151" spans="1:6" ht="14.25">
      <c r="A151" s="115"/>
      <c r="B151" s="476"/>
      <c r="C151" s="119"/>
      <c r="D151" s="116"/>
      <c r="E151" s="120"/>
      <c r="F151" s="76"/>
    </row>
    <row r="152" spans="1:6">
      <c r="A152" s="121" t="s">
        <v>92</v>
      </c>
      <c r="B152" s="477" t="s">
        <v>393</v>
      </c>
      <c r="C152" s="116"/>
      <c r="D152" s="116"/>
      <c r="E152" s="120"/>
      <c r="F152" s="76"/>
    </row>
    <row r="153" spans="1:6">
      <c r="A153" s="115"/>
      <c r="B153" s="475" t="s">
        <v>394</v>
      </c>
      <c r="C153" s="116" t="s">
        <v>133</v>
      </c>
      <c r="D153" s="116">
        <v>385</v>
      </c>
      <c r="E153" s="120"/>
      <c r="F153" s="76">
        <f t="shared" ref="F153:F156" si="20">D153*E153</f>
        <v>0</v>
      </c>
    </row>
    <row r="154" spans="1:6">
      <c r="A154" s="115"/>
      <c r="B154" s="475" t="s">
        <v>395</v>
      </c>
      <c r="C154" s="116" t="s">
        <v>133</v>
      </c>
      <c r="D154" s="116">
        <v>340</v>
      </c>
      <c r="E154" s="120"/>
      <c r="F154" s="76">
        <f t="shared" si="20"/>
        <v>0</v>
      </c>
    </row>
    <row r="155" spans="1:6">
      <c r="A155" s="115"/>
      <c r="B155" s="475"/>
      <c r="C155" s="116"/>
      <c r="D155" s="116"/>
      <c r="E155" s="120"/>
      <c r="F155" s="76"/>
    </row>
    <row r="156" spans="1:6" ht="25.5">
      <c r="A156" s="121" t="s">
        <v>94</v>
      </c>
      <c r="B156" s="475" t="s">
        <v>396</v>
      </c>
      <c r="C156" s="116" t="s">
        <v>346</v>
      </c>
      <c r="D156" s="116">
        <v>1</v>
      </c>
      <c r="E156" s="122"/>
      <c r="F156" s="76">
        <f t="shared" si="20"/>
        <v>0</v>
      </c>
    </row>
    <row r="157" spans="1:6">
      <c r="A157" s="123"/>
      <c r="B157" s="478"/>
      <c r="C157" s="515"/>
      <c r="D157" s="515"/>
      <c r="E157" s="516"/>
      <c r="F157" s="516"/>
    </row>
    <row r="158" spans="1:6">
      <c r="A158" s="124"/>
      <c r="B158" s="580" t="s">
        <v>397</v>
      </c>
      <c r="C158" s="580"/>
      <c r="D158" s="580"/>
      <c r="E158" s="580"/>
      <c r="F158" s="125">
        <f>SUM(F149:F156)</f>
        <v>0</v>
      </c>
    </row>
    <row r="159" spans="1:6">
      <c r="A159" s="82"/>
      <c r="B159" s="463"/>
      <c r="C159" s="126"/>
      <c r="D159" s="126"/>
      <c r="E159" s="127"/>
      <c r="F159" s="127"/>
    </row>
    <row r="161" spans="1:6">
      <c r="A161" s="571"/>
      <c r="B161" s="572"/>
      <c r="C161" s="573"/>
      <c r="D161" s="63"/>
      <c r="E161" s="64" t="s">
        <v>332</v>
      </c>
      <c r="F161" s="63" t="s">
        <v>333</v>
      </c>
    </row>
    <row r="162" spans="1:6">
      <c r="A162" s="574" t="s">
        <v>334</v>
      </c>
      <c r="B162" s="575"/>
      <c r="C162" s="575"/>
      <c r="D162" s="63"/>
      <c r="E162" s="64" t="s">
        <v>335</v>
      </c>
      <c r="F162" s="63" t="s">
        <v>336</v>
      </c>
    </row>
    <row r="163" spans="1:6" ht="25.5">
      <c r="A163" s="65" t="s">
        <v>337</v>
      </c>
      <c r="B163" s="458" t="s">
        <v>338</v>
      </c>
      <c r="C163" s="66" t="s">
        <v>339</v>
      </c>
      <c r="D163" s="66" t="s">
        <v>340</v>
      </c>
      <c r="E163" s="67" t="s">
        <v>341</v>
      </c>
      <c r="F163" s="67" t="s">
        <v>342</v>
      </c>
    </row>
    <row r="164" spans="1:6">
      <c r="A164" s="128"/>
      <c r="B164" s="479"/>
      <c r="C164" s="71"/>
      <c r="D164" s="71"/>
      <c r="E164" s="72"/>
      <c r="F164" s="73"/>
    </row>
    <row r="165" spans="1:6" ht="25.5">
      <c r="A165" s="85"/>
      <c r="B165" s="480" t="s">
        <v>398</v>
      </c>
      <c r="C165" s="111"/>
      <c r="D165" s="111"/>
      <c r="E165" s="129"/>
      <c r="F165" s="111"/>
    </row>
    <row r="166" spans="1:6" ht="15">
      <c r="A166" s="85"/>
      <c r="B166" s="480"/>
      <c r="C166" s="111"/>
      <c r="D166" s="111"/>
      <c r="E166" s="129"/>
      <c r="F166" s="111"/>
    </row>
    <row r="167" spans="1:6">
      <c r="A167" s="130"/>
      <c r="B167" s="464" t="s">
        <v>399</v>
      </c>
      <c r="C167" s="111"/>
      <c r="D167" s="111"/>
      <c r="E167" s="129"/>
      <c r="F167" s="111"/>
    </row>
    <row r="168" spans="1:6">
      <c r="A168" s="130"/>
      <c r="B168" s="464"/>
      <c r="C168" s="111"/>
      <c r="D168" s="111"/>
      <c r="E168" s="129"/>
      <c r="F168" s="111"/>
    </row>
    <row r="169" spans="1:6" ht="25.5">
      <c r="A169" s="88"/>
      <c r="B169" s="461" t="s">
        <v>400</v>
      </c>
      <c r="C169" s="111"/>
      <c r="D169" s="111"/>
      <c r="E169" s="129"/>
      <c r="F169" s="111"/>
    </row>
    <row r="170" spans="1:6">
      <c r="A170" s="130"/>
      <c r="B170" s="464"/>
      <c r="C170" s="111"/>
      <c r="D170" s="111"/>
      <c r="E170" s="129"/>
      <c r="F170" s="111"/>
    </row>
    <row r="171" spans="1:6" ht="63.75">
      <c r="A171" s="88" t="s">
        <v>90</v>
      </c>
      <c r="B171" s="474" t="s">
        <v>401</v>
      </c>
      <c r="C171" s="104" t="s">
        <v>356</v>
      </c>
      <c r="D171" s="104">
        <v>1</v>
      </c>
      <c r="E171" s="129"/>
      <c r="F171" s="129">
        <f>E171*D171</f>
        <v>0</v>
      </c>
    </row>
    <row r="172" spans="1:6" ht="45" customHeight="1">
      <c r="A172" s="88"/>
      <c r="B172" s="472" t="s">
        <v>631</v>
      </c>
      <c r="C172" s="104"/>
      <c r="D172" s="104"/>
      <c r="E172" s="129"/>
      <c r="F172" s="129"/>
    </row>
    <row r="173" spans="1:6" ht="47.25" customHeight="1">
      <c r="A173" s="88"/>
      <c r="B173" s="472" t="s">
        <v>632</v>
      </c>
      <c r="C173" s="104"/>
      <c r="D173" s="104"/>
      <c r="E173" s="129"/>
      <c r="F173" s="129"/>
    </row>
    <row r="174" spans="1:6" ht="46.5" customHeight="1">
      <c r="A174" s="88"/>
      <c r="B174" s="472" t="s">
        <v>633</v>
      </c>
      <c r="C174" s="104"/>
      <c r="D174" s="105"/>
      <c r="E174" s="129"/>
      <c r="F174" s="129"/>
    </row>
    <row r="175" spans="1:6" ht="25.5">
      <c r="A175" s="88"/>
      <c r="B175" s="472" t="s">
        <v>402</v>
      </c>
      <c r="C175" s="104"/>
      <c r="D175" s="104"/>
      <c r="E175" s="105"/>
      <c r="F175" s="129"/>
    </row>
    <row r="176" spans="1:6" ht="15" customHeight="1">
      <c r="A176" s="88"/>
      <c r="B176" s="472" t="s">
        <v>403</v>
      </c>
      <c r="C176" s="104"/>
      <c r="D176" s="104"/>
      <c r="E176" s="129"/>
      <c r="F176" s="129"/>
    </row>
    <row r="177" spans="1:6">
      <c r="A177" s="88"/>
      <c r="B177" s="481"/>
      <c r="C177" s="111"/>
      <c r="D177" s="111"/>
      <c r="E177" s="129"/>
      <c r="F177" s="129"/>
    </row>
    <row r="178" spans="1:6" ht="58.5" customHeight="1">
      <c r="A178" s="103" t="s">
        <v>92</v>
      </c>
      <c r="B178" s="471" t="s">
        <v>634</v>
      </c>
      <c r="C178" s="131" t="s">
        <v>12</v>
      </c>
      <c r="D178" s="131">
        <v>2</v>
      </c>
      <c r="E178" s="105"/>
      <c r="F178" s="76">
        <f t="shared" ref="F178:F180" si="21">D178*E178</f>
        <v>0</v>
      </c>
    </row>
    <row r="179" spans="1:6">
      <c r="A179" s="88"/>
      <c r="B179" s="481"/>
      <c r="C179" s="111"/>
      <c r="D179" s="111"/>
      <c r="E179" s="129"/>
      <c r="F179" s="111"/>
    </row>
    <row r="180" spans="1:6" ht="25.5">
      <c r="A180" s="88" t="s">
        <v>94</v>
      </c>
      <c r="B180" s="471" t="s">
        <v>404</v>
      </c>
      <c r="C180" s="132" t="s">
        <v>133</v>
      </c>
      <c r="D180" s="132">
        <v>160</v>
      </c>
      <c r="E180" s="105"/>
      <c r="F180" s="76">
        <f t="shared" si="21"/>
        <v>0</v>
      </c>
    </row>
    <row r="181" spans="1:6">
      <c r="A181" s="88"/>
      <c r="B181" s="471"/>
      <c r="C181" s="132"/>
      <c r="D181" s="132"/>
      <c r="E181" s="105"/>
      <c r="F181" s="129"/>
    </row>
    <row r="182" spans="1:6" ht="25.5">
      <c r="A182" s="103" t="s">
        <v>96</v>
      </c>
      <c r="B182" s="471" t="s">
        <v>405</v>
      </c>
      <c r="C182" s="104" t="s">
        <v>12</v>
      </c>
      <c r="D182" s="104">
        <v>2</v>
      </c>
      <c r="E182" s="105"/>
      <c r="F182" s="76">
        <f t="shared" ref="F182" si="22">D182*E182</f>
        <v>0</v>
      </c>
    </row>
    <row r="183" spans="1:6">
      <c r="A183" s="103"/>
      <c r="B183" s="471"/>
      <c r="C183" s="104"/>
      <c r="D183" s="104"/>
      <c r="E183" s="105"/>
      <c r="F183" s="129"/>
    </row>
    <row r="184" spans="1:6" ht="38.25">
      <c r="A184" s="88" t="s">
        <v>98</v>
      </c>
      <c r="B184" s="481" t="s">
        <v>406</v>
      </c>
      <c r="C184" s="111" t="s">
        <v>12</v>
      </c>
      <c r="D184" s="111">
        <v>2</v>
      </c>
      <c r="E184" s="105"/>
      <c r="F184" s="76">
        <f t="shared" ref="F184" si="23">D184*E184</f>
        <v>0</v>
      </c>
    </row>
    <row r="185" spans="1:6">
      <c r="A185" s="88"/>
      <c r="B185" s="481"/>
      <c r="C185" s="111"/>
      <c r="D185" s="111"/>
      <c r="E185" s="129"/>
      <c r="F185" s="111"/>
    </row>
    <row r="186" spans="1:6" ht="38.25">
      <c r="A186" s="103" t="s">
        <v>100</v>
      </c>
      <c r="B186" s="471" t="s">
        <v>407</v>
      </c>
      <c r="C186" s="104" t="s">
        <v>356</v>
      </c>
      <c r="D186" s="104">
        <v>1</v>
      </c>
      <c r="E186" s="105"/>
      <c r="F186" s="76">
        <f t="shared" ref="F186" si="24">D186*E186</f>
        <v>0</v>
      </c>
    </row>
    <row r="187" spans="1:6">
      <c r="A187" s="88"/>
      <c r="B187" s="471"/>
      <c r="C187" s="513"/>
      <c r="D187" s="513"/>
      <c r="E187" s="514"/>
      <c r="F187" s="505"/>
    </row>
    <row r="188" spans="1:6">
      <c r="A188" s="133"/>
      <c r="B188" s="581" t="s">
        <v>408</v>
      </c>
      <c r="C188" s="581"/>
      <c r="D188" s="581"/>
      <c r="E188" s="581"/>
      <c r="F188" s="83">
        <f>SUM(F171:F186)</f>
        <v>0</v>
      </c>
    </row>
    <row r="189" spans="1:6">
      <c r="A189" s="82"/>
      <c r="B189" s="463"/>
      <c r="C189" s="82"/>
      <c r="D189" s="82"/>
      <c r="E189" s="82"/>
      <c r="F189" s="82"/>
    </row>
    <row r="190" spans="1:6">
      <c r="A190" s="82"/>
      <c r="B190" s="464" t="s">
        <v>409</v>
      </c>
      <c r="C190" s="82"/>
      <c r="D190" s="82"/>
      <c r="E190" s="82"/>
      <c r="F190" s="82"/>
    </row>
    <row r="191" spans="1:6">
      <c r="A191" s="82"/>
      <c r="B191" s="463"/>
      <c r="C191" s="82"/>
      <c r="D191" s="82"/>
      <c r="E191" s="82"/>
      <c r="F191" s="82"/>
    </row>
    <row r="192" spans="1:6" ht="38.25">
      <c r="A192" s="97" t="s">
        <v>90</v>
      </c>
      <c r="B192" s="462" t="s">
        <v>410</v>
      </c>
      <c r="C192" s="131" t="s">
        <v>356</v>
      </c>
      <c r="D192" s="131">
        <v>1</v>
      </c>
      <c r="E192" s="76"/>
      <c r="F192" s="76">
        <f t="shared" ref="F192:F194" si="25">D192*E192</f>
        <v>0</v>
      </c>
    </row>
    <row r="193" spans="1:6">
      <c r="A193" s="82"/>
      <c r="B193" s="463"/>
      <c r="C193" s="82"/>
      <c r="D193" s="82"/>
      <c r="E193" s="82"/>
      <c r="F193" s="82"/>
    </row>
    <row r="194" spans="1:6" ht="31.5" customHeight="1">
      <c r="A194" s="97" t="s">
        <v>92</v>
      </c>
      <c r="B194" s="474" t="s">
        <v>411</v>
      </c>
      <c r="C194" s="90" t="s">
        <v>133</v>
      </c>
      <c r="D194" s="90">
        <v>100</v>
      </c>
      <c r="E194" s="82"/>
      <c r="F194" s="76">
        <f t="shared" si="25"/>
        <v>0</v>
      </c>
    </row>
    <row r="195" spans="1:6" ht="25.5">
      <c r="A195" s="97"/>
      <c r="B195" s="462" t="s">
        <v>412</v>
      </c>
      <c r="C195" s="131"/>
      <c r="D195" s="131"/>
      <c r="E195" s="82"/>
      <c r="F195" s="82"/>
    </row>
    <row r="196" spans="1:6">
      <c r="A196" s="97"/>
      <c r="B196" s="462"/>
      <c r="C196" s="131"/>
      <c r="D196" s="131"/>
      <c r="E196" s="82"/>
      <c r="F196" s="82"/>
    </row>
    <row r="197" spans="1:6" ht="25.5">
      <c r="A197" s="97" t="s">
        <v>94</v>
      </c>
      <c r="B197" s="462" t="s">
        <v>413</v>
      </c>
      <c r="C197" s="131" t="s">
        <v>356</v>
      </c>
      <c r="D197" s="131">
        <v>1</v>
      </c>
      <c r="E197" s="76"/>
      <c r="F197" s="76">
        <f t="shared" ref="F197" si="26">D197*E197</f>
        <v>0</v>
      </c>
    </row>
    <row r="198" spans="1:6">
      <c r="A198" s="97"/>
      <c r="B198" s="482"/>
      <c r="C198" s="131"/>
      <c r="D198" s="131"/>
      <c r="E198" s="76"/>
      <c r="F198" s="82"/>
    </row>
    <row r="199" spans="1:6">
      <c r="A199" s="97" t="s">
        <v>96</v>
      </c>
      <c r="B199" s="482" t="s">
        <v>414</v>
      </c>
      <c r="C199" s="131" t="s">
        <v>356</v>
      </c>
      <c r="D199" s="131">
        <v>1</v>
      </c>
      <c r="E199" s="76"/>
      <c r="F199" s="76">
        <f t="shared" ref="F199" si="27">D199*E199</f>
        <v>0</v>
      </c>
    </row>
    <row r="200" spans="1:6">
      <c r="A200" s="97"/>
      <c r="B200" s="482"/>
      <c r="C200" s="131"/>
      <c r="D200" s="131"/>
      <c r="E200" s="76"/>
      <c r="F200" s="82"/>
    </row>
    <row r="201" spans="1:6">
      <c r="A201" s="97" t="s">
        <v>98</v>
      </c>
      <c r="B201" s="482" t="s">
        <v>415</v>
      </c>
      <c r="C201" s="131" t="s">
        <v>356</v>
      </c>
      <c r="D201" s="131">
        <v>1</v>
      </c>
      <c r="E201" s="76"/>
      <c r="F201" s="76">
        <f t="shared" ref="F201" si="28">D201*E201</f>
        <v>0</v>
      </c>
    </row>
    <row r="202" spans="1:6">
      <c r="A202" s="82"/>
      <c r="B202" s="463"/>
      <c r="C202" s="509"/>
      <c r="D202" s="509"/>
      <c r="E202" s="509"/>
      <c r="F202" s="509"/>
    </row>
    <row r="203" spans="1:6">
      <c r="A203" s="82"/>
      <c r="B203" s="576" t="s">
        <v>416</v>
      </c>
      <c r="C203" s="576"/>
      <c r="D203" s="576"/>
      <c r="E203" s="576"/>
      <c r="F203" s="84">
        <f>SUM(F192:F201)</f>
        <v>0</v>
      </c>
    </row>
    <row r="204" spans="1:6">
      <c r="A204" s="82"/>
      <c r="B204" s="482"/>
      <c r="C204" s="82"/>
      <c r="D204" s="82"/>
      <c r="E204" s="82"/>
      <c r="F204" s="82"/>
    </row>
    <row r="205" spans="1:6">
      <c r="A205" s="510"/>
      <c r="B205" s="511" t="s">
        <v>417</v>
      </c>
      <c r="C205" s="510"/>
      <c r="D205" s="510"/>
      <c r="E205" s="510"/>
      <c r="F205" s="512">
        <f>SUM(F188+F203)</f>
        <v>0</v>
      </c>
    </row>
    <row r="206" spans="1:6">
      <c r="A206" s="82"/>
      <c r="B206" s="463"/>
      <c r="C206" s="82"/>
      <c r="D206" s="82"/>
      <c r="E206" s="82"/>
      <c r="F206" s="82"/>
    </row>
    <row r="207" spans="1:6">
      <c r="A207" s="82"/>
      <c r="B207" s="463"/>
      <c r="C207" s="82"/>
      <c r="D207" s="82"/>
      <c r="E207" s="82"/>
      <c r="F207" s="82"/>
    </row>
    <row r="209" spans="1:6">
      <c r="A209" s="571"/>
      <c r="B209" s="572"/>
      <c r="C209" s="573"/>
      <c r="D209" s="63"/>
      <c r="E209" s="64" t="s">
        <v>332</v>
      </c>
      <c r="F209" s="63" t="s">
        <v>333</v>
      </c>
    </row>
    <row r="210" spans="1:6">
      <c r="A210" s="574" t="s">
        <v>334</v>
      </c>
      <c r="B210" s="575"/>
      <c r="C210" s="575"/>
      <c r="D210" s="63"/>
      <c r="E210" s="64" t="s">
        <v>335</v>
      </c>
      <c r="F210" s="63" t="s">
        <v>336</v>
      </c>
    </row>
    <row r="211" spans="1:6" ht="25.5">
      <c r="A211" s="65" t="s">
        <v>337</v>
      </c>
      <c r="B211" s="458" t="s">
        <v>338</v>
      </c>
      <c r="C211" s="66" t="s">
        <v>339</v>
      </c>
      <c r="D211" s="66" t="s">
        <v>340</v>
      </c>
      <c r="E211" s="67" t="s">
        <v>341</v>
      </c>
      <c r="F211" s="67" t="s">
        <v>342</v>
      </c>
    </row>
    <row r="212" spans="1:6">
      <c r="A212" s="128"/>
      <c r="B212" s="479"/>
      <c r="C212" s="71"/>
      <c r="D212" s="71"/>
      <c r="E212" s="72"/>
      <c r="F212" s="73"/>
    </row>
    <row r="213" spans="1:6" ht="25.5">
      <c r="A213" s="85"/>
      <c r="B213" s="483" t="s">
        <v>418</v>
      </c>
      <c r="C213" s="111"/>
      <c r="D213" s="111"/>
      <c r="E213" s="129"/>
      <c r="F213" s="111"/>
    </row>
    <row r="214" spans="1:6">
      <c r="A214" s="130"/>
      <c r="B214" s="464"/>
      <c r="C214" s="111"/>
      <c r="D214" s="111"/>
      <c r="E214" s="129"/>
      <c r="F214" s="111"/>
    </row>
    <row r="215" spans="1:6" ht="38.25">
      <c r="A215" s="88" t="s">
        <v>90</v>
      </c>
      <c r="B215" s="481" t="s">
        <v>419</v>
      </c>
      <c r="C215" s="111" t="s">
        <v>12</v>
      </c>
      <c r="D215" s="111">
        <v>1</v>
      </c>
      <c r="E215" s="129"/>
      <c r="F215" s="76">
        <f t="shared" ref="F215" si="29">D215*E215</f>
        <v>0</v>
      </c>
    </row>
    <row r="216" spans="1:6">
      <c r="A216" s="130"/>
      <c r="B216" s="464"/>
      <c r="C216" s="111"/>
      <c r="D216" s="111"/>
      <c r="E216" s="129"/>
      <c r="F216" s="111"/>
    </row>
    <row r="217" spans="1:6" ht="38.25">
      <c r="A217" s="88" t="s">
        <v>92</v>
      </c>
      <c r="B217" s="471" t="s">
        <v>420</v>
      </c>
      <c r="C217" s="104" t="s">
        <v>133</v>
      </c>
      <c r="D217" s="104">
        <v>80</v>
      </c>
      <c r="E217" s="129"/>
      <c r="F217" s="76">
        <f t="shared" ref="F217" si="30">D217*E217</f>
        <v>0</v>
      </c>
    </row>
    <row r="218" spans="1:6">
      <c r="A218" s="88"/>
      <c r="B218" s="481"/>
      <c r="C218" s="111"/>
      <c r="D218" s="111"/>
      <c r="E218" s="129"/>
      <c r="F218" s="129"/>
    </row>
    <row r="219" spans="1:6" ht="63.75">
      <c r="A219" s="103" t="s">
        <v>94</v>
      </c>
      <c r="B219" s="462" t="s">
        <v>421</v>
      </c>
      <c r="C219" s="132" t="s">
        <v>356</v>
      </c>
      <c r="D219" s="132">
        <v>1</v>
      </c>
      <c r="E219" s="105"/>
      <c r="F219" s="76">
        <f t="shared" ref="F219" si="31">D219*E219</f>
        <v>0</v>
      </c>
    </row>
    <row r="220" spans="1:6">
      <c r="A220" s="88"/>
      <c r="B220" s="481"/>
      <c r="C220" s="111"/>
      <c r="D220" s="111"/>
      <c r="E220" s="129"/>
      <c r="F220" s="111"/>
    </row>
    <row r="221" spans="1:6" ht="30.75" customHeight="1">
      <c r="A221" s="88" t="s">
        <v>96</v>
      </c>
      <c r="B221" s="462" t="s">
        <v>422</v>
      </c>
      <c r="C221" s="132" t="s">
        <v>356</v>
      </c>
      <c r="D221" s="132">
        <v>1</v>
      </c>
      <c r="E221" s="105"/>
      <c r="F221" s="76">
        <f t="shared" ref="F221" si="32">D221*E221</f>
        <v>0</v>
      </c>
    </row>
    <row r="222" spans="1:6">
      <c r="A222" s="133"/>
      <c r="B222" s="484"/>
      <c r="C222" s="506"/>
      <c r="D222" s="507"/>
      <c r="E222" s="508"/>
      <c r="F222" s="491"/>
    </row>
    <row r="223" spans="1:6">
      <c r="A223" s="133"/>
      <c r="B223" s="581" t="s">
        <v>428</v>
      </c>
      <c r="C223" s="581"/>
      <c r="D223" s="581"/>
      <c r="E223" s="581"/>
      <c r="F223" s="83">
        <f>SUM(F215:F221)</f>
        <v>0</v>
      </c>
    </row>
    <row r="224" spans="1:6">
      <c r="A224" s="82"/>
      <c r="B224" s="463"/>
      <c r="C224" s="82"/>
      <c r="D224" s="82"/>
      <c r="E224" s="82"/>
      <c r="F224" s="82"/>
    </row>
    <row r="226" spans="1:6">
      <c r="A226" s="571"/>
      <c r="B226" s="572"/>
      <c r="C226" s="573"/>
      <c r="D226" s="63"/>
      <c r="E226" s="64" t="s">
        <v>332</v>
      </c>
      <c r="F226" s="63" t="s">
        <v>333</v>
      </c>
    </row>
    <row r="227" spans="1:6">
      <c r="A227" s="574" t="s">
        <v>334</v>
      </c>
      <c r="B227" s="575"/>
      <c r="C227" s="575"/>
      <c r="D227" s="63"/>
      <c r="E227" s="64" t="s">
        <v>335</v>
      </c>
      <c r="F227" s="63" t="s">
        <v>336</v>
      </c>
    </row>
    <row r="228" spans="1:6" ht="25.5">
      <c r="A228" s="65" t="s">
        <v>337</v>
      </c>
      <c r="B228" s="458" t="s">
        <v>338</v>
      </c>
      <c r="C228" s="66" t="s">
        <v>339</v>
      </c>
      <c r="D228" s="66" t="s">
        <v>340</v>
      </c>
      <c r="E228" s="67" t="s">
        <v>341</v>
      </c>
      <c r="F228" s="67" t="s">
        <v>342</v>
      </c>
    </row>
    <row r="229" spans="1:6">
      <c r="A229" s="128"/>
      <c r="B229" s="479"/>
      <c r="C229" s="71"/>
      <c r="D229" s="71"/>
      <c r="E229" s="72"/>
      <c r="F229" s="73"/>
    </row>
    <row r="230" spans="1:6" ht="15">
      <c r="A230" s="85"/>
      <c r="B230" s="485" t="s">
        <v>424</v>
      </c>
      <c r="C230" s="111"/>
      <c r="D230" s="111"/>
      <c r="E230" s="129"/>
      <c r="F230" s="111"/>
    </row>
    <row r="231" spans="1:6">
      <c r="A231" s="130"/>
      <c r="B231" s="464"/>
      <c r="C231" s="111"/>
      <c r="D231" s="111"/>
      <c r="E231" s="129"/>
      <c r="F231" s="111"/>
    </row>
    <row r="232" spans="1:6" ht="63.75">
      <c r="A232" s="89" t="s">
        <v>90</v>
      </c>
      <c r="B232" s="471" t="s">
        <v>425</v>
      </c>
      <c r="C232" s="131" t="s">
        <v>346</v>
      </c>
      <c r="D232" s="134">
        <v>1</v>
      </c>
      <c r="E232" s="129"/>
      <c r="F232" s="76">
        <f t="shared" ref="F232" si="33">D232*E232</f>
        <v>0</v>
      </c>
    </row>
    <row r="233" spans="1:6">
      <c r="A233" s="89"/>
      <c r="B233" s="135"/>
      <c r="C233" s="136"/>
      <c r="D233" s="134"/>
      <c r="E233" s="129"/>
      <c r="F233" s="129"/>
    </row>
    <row r="234" spans="1:6" ht="51">
      <c r="A234" s="89" t="s">
        <v>92</v>
      </c>
      <c r="B234" s="462" t="s">
        <v>426</v>
      </c>
      <c r="C234" s="131" t="s">
        <v>346</v>
      </c>
      <c r="D234" s="134">
        <v>1</v>
      </c>
      <c r="E234" s="129"/>
      <c r="F234" s="76">
        <f t="shared" ref="F234" si="34">D234*E234</f>
        <v>0</v>
      </c>
    </row>
    <row r="235" spans="1:6">
      <c r="A235" s="89"/>
      <c r="B235" s="486"/>
      <c r="C235" s="131"/>
      <c r="D235" s="134"/>
      <c r="E235" s="129"/>
      <c r="F235" s="129"/>
    </row>
    <row r="236" spans="1:6" ht="38.25">
      <c r="A236" s="89" t="s">
        <v>94</v>
      </c>
      <c r="B236" s="462" t="s">
        <v>427</v>
      </c>
      <c r="C236" s="131" t="s">
        <v>346</v>
      </c>
      <c r="D236" s="134">
        <v>1</v>
      </c>
      <c r="E236" s="129"/>
      <c r="F236" s="76">
        <f t="shared" ref="F236" si="35">D236*E236</f>
        <v>0</v>
      </c>
    </row>
    <row r="237" spans="1:6">
      <c r="A237" s="89"/>
      <c r="B237" s="486"/>
      <c r="C237" s="491"/>
      <c r="D237" s="504"/>
      <c r="E237" s="505"/>
      <c r="F237" s="505"/>
    </row>
    <row r="238" spans="1:6">
      <c r="A238" s="89"/>
      <c r="B238" s="582" t="s">
        <v>423</v>
      </c>
      <c r="C238" s="582"/>
      <c r="D238" s="582"/>
      <c r="E238" s="582"/>
      <c r="F238" s="83">
        <f>SUM(F232:F236)</f>
        <v>0</v>
      </c>
    </row>
    <row r="239" spans="1:6">
      <c r="A239" s="137"/>
      <c r="B239" s="487"/>
      <c r="C239" s="138"/>
      <c r="D239" s="139"/>
      <c r="E239" s="129"/>
      <c r="F239" s="111"/>
    </row>
    <row r="240" spans="1:6">
      <c r="A240" s="89"/>
      <c r="B240" s="488"/>
      <c r="C240" s="140"/>
      <c r="D240" s="141"/>
      <c r="E240" s="129"/>
      <c r="F240" s="111"/>
    </row>
    <row r="241" spans="1:6">
      <c r="A241" s="571"/>
      <c r="B241" s="572"/>
      <c r="C241" s="573"/>
      <c r="D241" s="63"/>
      <c r="E241" s="64" t="s">
        <v>332</v>
      </c>
      <c r="F241" s="63" t="s">
        <v>333</v>
      </c>
    </row>
    <row r="242" spans="1:6">
      <c r="A242" s="574" t="s">
        <v>334</v>
      </c>
      <c r="B242" s="575"/>
      <c r="C242" s="575"/>
      <c r="D242" s="63"/>
      <c r="E242" s="64" t="s">
        <v>335</v>
      </c>
      <c r="F242" s="63" t="s">
        <v>336</v>
      </c>
    </row>
    <row r="243" spans="1:6" ht="25.5">
      <c r="A243" s="65" t="s">
        <v>337</v>
      </c>
      <c r="B243" s="458" t="s">
        <v>338</v>
      </c>
      <c r="C243" s="66" t="s">
        <v>339</v>
      </c>
      <c r="D243" s="66" t="s">
        <v>340</v>
      </c>
      <c r="E243" s="67" t="s">
        <v>341</v>
      </c>
      <c r="F243" s="67" t="s">
        <v>342</v>
      </c>
    </row>
    <row r="244" spans="1:6">
      <c r="A244" s="128"/>
      <c r="B244" s="479"/>
      <c r="C244" s="71"/>
      <c r="D244" s="71"/>
      <c r="E244" s="72"/>
      <c r="F244" s="73"/>
    </row>
    <row r="245" spans="1:6" ht="31.5" customHeight="1">
      <c r="A245" s="85"/>
      <c r="B245" s="579" t="s">
        <v>429</v>
      </c>
      <c r="C245" s="579"/>
      <c r="D245" s="579"/>
      <c r="E245" s="579"/>
      <c r="F245" s="142"/>
    </row>
    <row r="246" spans="1:6" ht="15">
      <c r="A246" s="85"/>
      <c r="B246" s="485"/>
      <c r="C246" s="143"/>
      <c r="D246" s="143"/>
      <c r="E246" s="144"/>
      <c r="F246" s="111"/>
    </row>
    <row r="247" spans="1:6" ht="15">
      <c r="A247" s="130" t="s">
        <v>90</v>
      </c>
      <c r="B247" s="464" t="s">
        <v>430</v>
      </c>
      <c r="C247" s="111"/>
      <c r="D247" s="111"/>
      <c r="E247" s="144"/>
      <c r="F247" s="83">
        <f>F23</f>
        <v>0</v>
      </c>
    </row>
    <row r="248" spans="1:6" ht="15">
      <c r="A248" s="130" t="s">
        <v>92</v>
      </c>
      <c r="B248" s="464" t="s">
        <v>431</v>
      </c>
      <c r="C248" s="111"/>
      <c r="D248" s="111"/>
      <c r="E248" s="144"/>
      <c r="F248" s="83">
        <f>F138</f>
        <v>0</v>
      </c>
    </row>
    <row r="249" spans="1:6">
      <c r="A249" s="130" t="s">
        <v>94</v>
      </c>
      <c r="B249" s="464" t="s">
        <v>432</v>
      </c>
      <c r="C249" s="111"/>
      <c r="D249" s="111"/>
      <c r="E249" s="87"/>
      <c r="F249" s="83">
        <f>F158</f>
        <v>0</v>
      </c>
    </row>
    <row r="250" spans="1:6">
      <c r="A250" s="130" t="s">
        <v>96</v>
      </c>
      <c r="B250" s="489" t="s">
        <v>433</v>
      </c>
      <c r="C250" s="111"/>
      <c r="D250" s="111"/>
      <c r="E250" s="87"/>
      <c r="F250" s="83">
        <f>F223</f>
        <v>0</v>
      </c>
    </row>
    <row r="251" spans="1:6">
      <c r="A251" s="130" t="s">
        <v>98</v>
      </c>
      <c r="B251" s="489" t="s">
        <v>434</v>
      </c>
      <c r="C251" s="111"/>
      <c r="D251" s="111"/>
      <c r="E251" s="87"/>
      <c r="F251" s="83">
        <f>F223</f>
        <v>0</v>
      </c>
    </row>
    <row r="252" spans="1:6">
      <c r="A252" s="130" t="s">
        <v>100</v>
      </c>
      <c r="B252" s="464" t="s">
        <v>435</v>
      </c>
      <c r="C252" s="111"/>
      <c r="D252" s="111"/>
      <c r="E252" s="87"/>
      <c r="F252" s="83">
        <f>F238</f>
        <v>0</v>
      </c>
    </row>
    <row r="253" spans="1:6">
      <c r="A253" s="130"/>
      <c r="B253" s="464"/>
      <c r="C253" s="491"/>
      <c r="D253" s="491"/>
      <c r="E253" s="492"/>
      <c r="F253" s="493"/>
    </row>
    <row r="254" spans="1:6" s="529" customFormat="1" ht="24" customHeight="1">
      <c r="A254" s="524"/>
      <c r="B254" s="525" t="s">
        <v>436</v>
      </c>
      <c r="C254" s="526"/>
      <c r="D254" s="526"/>
      <c r="E254" s="527"/>
      <c r="F254" s="528">
        <f>SUM(F247:F252)</f>
        <v>0</v>
      </c>
    </row>
    <row r="255" spans="1:6">
      <c r="A255" s="88"/>
      <c r="B255" s="490"/>
      <c r="C255" s="111"/>
      <c r="D255" s="111"/>
      <c r="E255" s="87"/>
      <c r="F255" s="68"/>
    </row>
    <row r="256" spans="1:6">
      <c r="A256" s="88"/>
      <c r="B256" s="465" t="s">
        <v>437</v>
      </c>
      <c r="C256" s="111"/>
      <c r="D256" s="111"/>
      <c r="E256" s="87"/>
      <c r="F256" s="68"/>
    </row>
    <row r="257" spans="1:6">
      <c r="A257" s="88"/>
      <c r="B257" s="490" t="s">
        <v>438</v>
      </c>
      <c r="C257" s="111"/>
      <c r="D257" s="111"/>
      <c r="E257" s="87"/>
      <c r="F257" s="68"/>
    </row>
    <row r="258" spans="1:6">
      <c r="A258" s="88"/>
      <c r="B258" s="465"/>
      <c r="C258" s="111"/>
      <c r="D258" s="111"/>
      <c r="E258" s="87"/>
      <c r="F258" s="68"/>
    </row>
    <row r="259" spans="1:6">
      <c r="A259" s="88"/>
      <c r="B259" s="465"/>
      <c r="C259" s="111"/>
      <c r="D259" s="111"/>
      <c r="E259" s="87"/>
      <c r="F259" s="68"/>
    </row>
  </sheetData>
  <mergeCells count="23">
    <mergeCell ref="B245:E245"/>
    <mergeCell ref="A227:C227"/>
    <mergeCell ref="A241:C241"/>
    <mergeCell ref="A242:C242"/>
    <mergeCell ref="A142:C142"/>
    <mergeCell ref="A161:C161"/>
    <mergeCell ref="A162:C162"/>
    <mergeCell ref="A209:C209"/>
    <mergeCell ref="A210:C210"/>
    <mergeCell ref="A226:C226"/>
    <mergeCell ref="B158:E158"/>
    <mergeCell ref="B188:E188"/>
    <mergeCell ref="B203:E203"/>
    <mergeCell ref="B223:E223"/>
    <mergeCell ref="B238:E238"/>
    <mergeCell ref="A2:C2"/>
    <mergeCell ref="A3:C3"/>
    <mergeCell ref="A26:C26"/>
    <mergeCell ref="A27:C27"/>
    <mergeCell ref="A141:C141"/>
    <mergeCell ref="B136:E136"/>
    <mergeCell ref="B77:E77"/>
    <mergeCell ref="B23:E23"/>
  </mergeCells>
  <pageMargins left="0.70866141732283472" right="0.31496062992125984"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IV13"/>
  <sheetViews>
    <sheetView showGridLines="0" topLeftCell="A7" workbookViewId="0">
      <selection activeCell="I9" sqref="I9"/>
    </sheetView>
  </sheetViews>
  <sheetFormatPr defaultColWidth="8.85546875" defaultRowHeight="13.5" customHeight="1"/>
  <cols>
    <col min="1" max="1" width="42.42578125" style="5" customWidth="1"/>
    <col min="2" max="2" width="8.85546875" style="5" customWidth="1"/>
    <col min="3" max="3" width="8.28515625" style="5" customWidth="1"/>
    <col min="4" max="4" width="8.85546875" style="5" customWidth="1"/>
    <col min="5" max="5" width="19.28515625" style="303" customWidth="1"/>
    <col min="6" max="256" width="8.85546875" style="5" customWidth="1"/>
  </cols>
  <sheetData>
    <row r="4" spans="1:5" ht="29.25" customHeight="1">
      <c r="A4" s="589" t="s">
        <v>609</v>
      </c>
      <c r="B4" s="589"/>
      <c r="C4" s="589"/>
      <c r="D4" s="589"/>
      <c r="E4" s="589"/>
    </row>
    <row r="8" spans="1:5" ht="24.95" customHeight="1">
      <c r="A8" s="590" t="s">
        <v>106</v>
      </c>
      <c r="B8" s="591"/>
      <c r="C8" s="591"/>
      <c r="D8" s="592"/>
      <c r="E8" s="494">
        <f>'Građevinski radovi - Table 1'!F317</f>
        <v>0</v>
      </c>
    </row>
    <row r="9" spans="1:5" ht="24.95" customHeight="1">
      <c r="A9" s="590" t="s">
        <v>132</v>
      </c>
      <c r="B9" s="591"/>
      <c r="C9" s="591"/>
      <c r="D9" s="592"/>
      <c r="E9" s="494">
        <f>'Obrtnički radovi - Table 1'!F136</f>
        <v>0</v>
      </c>
    </row>
    <row r="10" spans="1:5" ht="24.95" customHeight="1">
      <c r="A10" s="590" t="s">
        <v>139</v>
      </c>
      <c r="B10" s="591"/>
      <c r="C10" s="591"/>
      <c r="D10" s="592"/>
      <c r="E10" s="494">
        <f>'Vodovod i kanalizacija'!F105</f>
        <v>0</v>
      </c>
    </row>
    <row r="11" spans="1:5" ht="24.95" customHeight="1">
      <c r="A11" s="590" t="s">
        <v>140</v>
      </c>
      <c r="B11" s="591"/>
      <c r="C11" s="591"/>
      <c r="D11" s="592"/>
      <c r="E11" s="494">
        <f>'Strojarske instalacije'!F80</f>
        <v>0</v>
      </c>
    </row>
    <row r="12" spans="1:5" ht="24.95" customHeight="1" thickBot="1">
      <c r="A12" s="583" t="s">
        <v>141</v>
      </c>
      <c r="B12" s="584"/>
      <c r="C12" s="584"/>
      <c r="D12" s="585"/>
      <c r="E12" s="495">
        <f>'Elektro instalacije'!F254</f>
        <v>0</v>
      </c>
    </row>
    <row r="13" spans="1:5" ht="45.75" customHeight="1" thickTop="1">
      <c r="A13" s="586" t="s">
        <v>618</v>
      </c>
      <c r="B13" s="587"/>
      <c r="C13" s="587"/>
      <c r="D13" s="588"/>
      <c r="E13" s="496">
        <f>SUM(E8:E12)</f>
        <v>0</v>
      </c>
    </row>
  </sheetData>
  <mergeCells count="7">
    <mergeCell ref="A12:D12"/>
    <mergeCell ref="A13:D13"/>
    <mergeCell ref="A4:E4"/>
    <mergeCell ref="A8:D8"/>
    <mergeCell ref="A9:D9"/>
    <mergeCell ref="A10:D10"/>
    <mergeCell ref="A11:D11"/>
  </mergeCells>
  <pageMargins left="0.94488188976377963" right="0.74803149606299213" top="0.98425196850393704" bottom="0.98425196850393704" header="0.51181102362204722" footer="0.51181102362204722"/>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vt:i4>
      </vt:variant>
    </vt:vector>
  </HeadingPairs>
  <TitlesOfParts>
    <vt:vector size="9" baseType="lpstr">
      <vt:lpstr>Naslovna</vt:lpstr>
      <vt:lpstr>naslovnica</vt:lpstr>
      <vt:lpstr>Građevinski radovi - Table 1</vt:lpstr>
      <vt:lpstr>Obrtnički radovi - Table 1</vt:lpstr>
      <vt:lpstr>Vodovod i kanalizacija</vt:lpstr>
      <vt:lpstr>Strojarske instalacije</vt:lpstr>
      <vt:lpstr>Elektro instalacije</vt:lpstr>
      <vt:lpstr>REKAPITULACIJA  - Table 1</vt:lpstr>
      <vt:lpstr>'Obrtnički radovi - Table 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Laškarin</dc:creator>
  <cp:lastModifiedBy>Vidosava Hrvojic</cp:lastModifiedBy>
  <cp:lastPrinted>2021-05-25T09:08:00Z</cp:lastPrinted>
  <dcterms:created xsi:type="dcterms:W3CDTF">2019-06-05T09:48:23Z</dcterms:created>
  <dcterms:modified xsi:type="dcterms:W3CDTF">2021-05-28T09:47:14Z</dcterms:modified>
</cp:coreProperties>
</file>